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1"/>
  </bookViews>
  <sheets>
    <sheet name="2012 (2)" sheetId="1" r:id="rId1"/>
    <sheet name="Лист5 СИС (6)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<sst xmlns="http://schemas.openxmlformats.org/spreadsheetml/2006/main" count="50" uniqueCount="34">
  <si>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Поселение</t>
  </si>
  <si>
    <t>Налоговые доходы</t>
  </si>
  <si>
    <t>Бюджетная обеспеч до выравнивания</t>
  </si>
  <si>
    <t>Бюджетная обеспеч после выравнивания</t>
  </si>
  <si>
    <t>п. Залегощь</t>
  </si>
  <si>
    <t>Бортновское</t>
  </si>
  <si>
    <t>Верхнескворченское</t>
  </si>
  <si>
    <t xml:space="preserve">Грачевское </t>
  </si>
  <si>
    <t>Золотаревское</t>
  </si>
  <si>
    <t>Красненское</t>
  </si>
  <si>
    <t>Моховское</t>
  </si>
  <si>
    <t>Ломовское</t>
  </si>
  <si>
    <t>Нижнезалегощенское</t>
  </si>
  <si>
    <t>Прилепское</t>
  </si>
  <si>
    <t>Октябрьское</t>
  </si>
  <si>
    <t>Итого</t>
  </si>
  <si>
    <t>Среднедушевой доход</t>
  </si>
  <si>
    <t>Суммарные нормативные бюджетные расходы</t>
  </si>
  <si>
    <t>Среднедушевой расход</t>
  </si>
  <si>
    <t>х</t>
  </si>
  <si>
    <t xml:space="preserve">Расчет субвенций на осуществление полномочий по расчету и предоставлению дотаций </t>
  </si>
  <si>
    <t>Собственные доходы</t>
  </si>
  <si>
    <t>Всего доходов</t>
  </si>
  <si>
    <t>Расходы</t>
  </si>
  <si>
    <t>Дефицит</t>
  </si>
  <si>
    <t>Сбалансированность  по полномочиям</t>
  </si>
  <si>
    <t xml:space="preserve">                     бюджетам поселений Залегощенского района на 2012 год</t>
  </si>
  <si>
    <t xml:space="preserve">Расчет распределения межбюджетных трансфертов </t>
  </si>
  <si>
    <t>Дотация на выравнивание бюджетной обеспеченности</t>
  </si>
  <si>
    <t>Дотация на поддержку мер по обеспечению сбалансированности бюджетов поселений</t>
  </si>
  <si>
    <t>Дотация на поддержку мер по обеспечению сбалансированности бюджетов поселений по переданным полномочиям</t>
  </si>
  <si>
    <t>Численность на 01.01.2011</t>
  </si>
  <si>
    <t>Индекс бюджетных расходов (ИБР)</t>
  </si>
  <si>
    <t>Объем средств, необходимый до подтягивания бюджетной обеспеченночти до уровня установленного в качестве критерия выравнивания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</si>
</sst>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</numFmts>
  <fonts count="5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166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center" textRotation="90" wrapText="1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3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">
      <selection activeCell="C6" sqref="C6:K6"/>
    </sheetView>
  </sheetViews>
  <sheetFormatPr defaultColWidth="9.00390625" defaultRowHeight="12.75"/>
  <cols>
    <col min="1" max="1" width="7.75390625" style="0" customWidth="1"/>
    <col min="2" max="2" width="21.125" style="0" customWidth="1"/>
    <col min="11" max="11" width="11.875" style="0" customWidth="1"/>
  </cols>
  <sheetData>
    <row r="3" spans="3:11" ht="12.75">
      <c r="C3" s="29" t="s">
        <v>20</v>
      </c>
      <c r="D3" s="29"/>
      <c r="E3" s="29"/>
      <c r="F3" s="29"/>
      <c r="G3" s="29"/>
      <c r="H3" s="29"/>
      <c r="I3" s="29"/>
      <c r="J3" s="29"/>
      <c r="K3" s="29"/>
    </row>
    <row r="4" spans="3:11" ht="12.75">
      <c r="C4" s="29" t="s">
        <v>26</v>
      </c>
      <c r="D4" s="29"/>
      <c r="E4" s="29"/>
      <c r="F4" s="29"/>
      <c r="G4" s="29"/>
      <c r="H4" s="29"/>
      <c r="I4" s="29"/>
      <c r="J4" s="29"/>
      <c r="K4" s="29"/>
    </row>
    <row r="6" spans="1:14" ht="143.25">
      <c r="A6" s="1"/>
      <c r="B6" s="1" t="s">
        <v>0</v>
      </c>
      <c r="C6" s="2" t="s">
        <v>31</v>
      </c>
      <c r="D6" s="2" t="s">
        <v>1</v>
      </c>
      <c r="E6" s="2" t="s">
        <v>16</v>
      </c>
      <c r="F6" s="2" t="s">
        <v>2</v>
      </c>
      <c r="G6" s="2" t="s">
        <v>17</v>
      </c>
      <c r="H6" s="2" t="s">
        <v>18</v>
      </c>
      <c r="I6" s="2" t="s">
        <v>32</v>
      </c>
      <c r="J6" s="2" t="s">
        <v>33</v>
      </c>
      <c r="K6" s="2" t="s">
        <v>3</v>
      </c>
      <c r="L6" s="15"/>
      <c r="M6" s="15"/>
      <c r="N6" s="20"/>
    </row>
    <row r="7" spans="1:14" ht="12.75">
      <c r="A7" s="3">
        <v>1</v>
      </c>
      <c r="B7" s="4" t="s">
        <v>4</v>
      </c>
      <c r="C7" s="4">
        <v>5.334</v>
      </c>
      <c r="D7" s="5">
        <v>5102</v>
      </c>
      <c r="E7" s="6">
        <f aca="true" t="shared" si="0" ref="E7:E18">D7/C7</f>
        <v>956.5054368203976</v>
      </c>
      <c r="F7" s="33">
        <f>E7/E18</f>
        <v>1.3739267911589097</v>
      </c>
      <c r="G7" s="5">
        <v>5573</v>
      </c>
      <c r="H7" s="6">
        <f aca="true" t="shared" si="1" ref="H7:H18">G7/C7</f>
        <v>1044.8068991376078</v>
      </c>
      <c r="I7" s="33">
        <f>H7/H18</f>
        <v>0.6839704549297901</v>
      </c>
      <c r="J7" s="27">
        <f>C7*I7*E18*(1.7644-F7)</f>
        <v>991.7573908001253</v>
      </c>
      <c r="K7" s="19">
        <f>F7+J7/(I7*C7*E18)</f>
        <v>1.7644</v>
      </c>
      <c r="L7" s="16"/>
      <c r="M7" s="16"/>
      <c r="N7" s="21"/>
    </row>
    <row r="8" spans="1:14" ht="12.75">
      <c r="A8" s="3">
        <v>2</v>
      </c>
      <c r="B8" s="4" t="s">
        <v>5</v>
      </c>
      <c r="C8" s="4">
        <v>0.686</v>
      </c>
      <c r="D8" s="5">
        <v>338</v>
      </c>
      <c r="E8" s="6">
        <f t="shared" si="0"/>
        <v>492.71137026239063</v>
      </c>
      <c r="F8" s="33">
        <f>E8/E18</f>
        <v>0.707731839102161</v>
      </c>
      <c r="G8" s="5">
        <v>1624</v>
      </c>
      <c r="H8" s="6">
        <f t="shared" si="1"/>
        <v>2367.34693877551</v>
      </c>
      <c r="I8" s="33">
        <f>H8/H18</f>
        <v>1.5497556189832098</v>
      </c>
      <c r="J8" s="27">
        <f>C8*I8*E18*(1.7644-F8)</f>
        <v>782.0775289386202</v>
      </c>
      <c r="K8" s="19">
        <f>F8+J8/(I8*C8*E18)</f>
        <v>1.7644</v>
      </c>
      <c r="L8" s="16"/>
      <c r="M8" s="16"/>
      <c r="N8" s="21"/>
    </row>
    <row r="9" spans="1:14" ht="12.75">
      <c r="A9" s="3">
        <v>3</v>
      </c>
      <c r="B9" s="4" t="s">
        <v>6</v>
      </c>
      <c r="C9" s="4">
        <v>0.735</v>
      </c>
      <c r="D9" s="5">
        <v>710</v>
      </c>
      <c r="E9" s="6">
        <f t="shared" si="0"/>
        <v>965.9863945578231</v>
      </c>
      <c r="F9" s="33">
        <f>E9/E18</f>
        <v>1.387545262460647</v>
      </c>
      <c r="G9" s="5">
        <v>1306</v>
      </c>
      <c r="H9" s="6">
        <f t="shared" si="1"/>
        <v>1776.8707482993198</v>
      </c>
      <c r="I9" s="33">
        <f>H9/H18</f>
        <v>1.1632073783862484</v>
      </c>
      <c r="J9" s="27">
        <f>C9*I9*E18*(1.7644-F9)</f>
        <v>224.30673682012224</v>
      </c>
      <c r="K9" s="19">
        <f>F9+J9/(I9*C9*E18)</f>
        <v>1.7644</v>
      </c>
      <c r="L9" s="16"/>
      <c r="M9" s="16"/>
      <c r="N9" s="21"/>
    </row>
    <row r="10" spans="1:14" ht="12.75">
      <c r="A10" s="3">
        <v>4</v>
      </c>
      <c r="B10" s="4" t="s">
        <v>7</v>
      </c>
      <c r="C10" s="4">
        <v>0.653</v>
      </c>
      <c r="D10" s="5">
        <v>328</v>
      </c>
      <c r="E10" s="6">
        <f t="shared" si="0"/>
        <v>502.2970903522205</v>
      </c>
      <c r="F10" s="33">
        <f>E10/E18</f>
        <v>0.7215007913077514</v>
      </c>
      <c r="G10" s="5">
        <v>1544</v>
      </c>
      <c r="H10" s="6">
        <f t="shared" si="1"/>
        <v>2364.471669218989</v>
      </c>
      <c r="I10" s="33">
        <f>H10/H18</f>
        <v>1.5478733578417085</v>
      </c>
      <c r="J10" s="27">
        <f>C10*I10*E18*(1.7644-F10)</f>
        <v>733.862667366365</v>
      </c>
      <c r="K10" s="19">
        <f>F10+J10/(I10*C10*E18)</f>
        <v>1.7644</v>
      </c>
      <c r="L10" s="16"/>
      <c r="M10" s="16"/>
      <c r="N10" s="21"/>
    </row>
    <row r="11" spans="1:14" ht="12.75">
      <c r="A11" s="3">
        <v>5</v>
      </c>
      <c r="B11" s="4" t="s">
        <v>8</v>
      </c>
      <c r="C11" s="4">
        <v>0.685</v>
      </c>
      <c r="D11" s="5">
        <v>307</v>
      </c>
      <c r="E11" s="6">
        <f t="shared" si="0"/>
        <v>448.1751824817518</v>
      </c>
      <c r="F11" s="33">
        <f>E11/E18</f>
        <v>0.6437599480784059</v>
      </c>
      <c r="G11" s="5">
        <v>1429</v>
      </c>
      <c r="H11" s="6">
        <f t="shared" si="1"/>
        <v>2086.131386861314</v>
      </c>
      <c r="I11" s="33">
        <f>H11/H18</f>
        <v>1.3656611904961409</v>
      </c>
      <c r="J11" s="27">
        <f>C11*I11*E18*(1.7644-F11)</f>
        <v>729.8330565949119</v>
      </c>
      <c r="K11" s="19">
        <f>F11+J11/(I11*C11*E18)</f>
        <v>1.7643999999999997</v>
      </c>
      <c r="L11" s="16"/>
      <c r="M11" s="16"/>
      <c r="N11" s="21"/>
    </row>
    <row r="12" spans="1:14" ht="12.75">
      <c r="A12" s="3">
        <v>6</v>
      </c>
      <c r="B12" s="4" t="s">
        <v>9</v>
      </c>
      <c r="C12" s="4">
        <v>0.682</v>
      </c>
      <c r="D12" s="5">
        <v>464</v>
      </c>
      <c r="E12" s="6">
        <f t="shared" si="0"/>
        <v>680.3519061583577</v>
      </c>
      <c r="F12" s="33">
        <f>E12/E18</f>
        <v>0.9772591720903288</v>
      </c>
      <c r="G12" s="5">
        <v>1812</v>
      </c>
      <c r="H12" s="6">
        <f t="shared" si="1"/>
        <v>2656.8914956011727</v>
      </c>
      <c r="I12" s="33">
        <f>H12/H18</f>
        <v>1.7393025318318491</v>
      </c>
      <c r="J12" s="27">
        <f>C12*I12*E18*(1.7644-F12)</f>
        <v>650.0335820137418</v>
      </c>
      <c r="K12" s="19">
        <f>F12+J12/(I12*C12*E18)</f>
        <v>1.7644</v>
      </c>
      <c r="L12" s="16"/>
      <c r="M12" s="16"/>
      <c r="N12" s="21"/>
    </row>
    <row r="13" spans="1:14" ht="12.75">
      <c r="A13" s="3">
        <v>7</v>
      </c>
      <c r="B13" s="4" t="s">
        <v>11</v>
      </c>
      <c r="C13" s="4">
        <v>1.724</v>
      </c>
      <c r="D13" s="5">
        <v>1139</v>
      </c>
      <c r="E13" s="6">
        <f t="shared" si="0"/>
        <v>660.6728538283063</v>
      </c>
      <c r="F13" s="33">
        <f>E13/E18</f>
        <v>0.948992132322365</v>
      </c>
      <c r="G13" s="5">
        <v>2256</v>
      </c>
      <c r="H13" s="6">
        <f t="shared" si="1"/>
        <v>1308.584686774942</v>
      </c>
      <c r="I13" s="33">
        <f>H13/H18</f>
        <v>0.8566494576810143</v>
      </c>
      <c r="J13" s="27">
        <f>C13*I13*E18*(1.7644-F13)</f>
        <v>838.3766112466178</v>
      </c>
      <c r="K13" s="19">
        <f>F13+J13/(I13*C13*E18)</f>
        <v>1.7644</v>
      </c>
      <c r="L13" s="16"/>
      <c r="M13" s="16"/>
      <c r="N13" s="21"/>
    </row>
    <row r="14" spans="1:14" ht="12.75">
      <c r="A14" s="3">
        <v>8</v>
      </c>
      <c r="B14" s="4" t="s">
        <v>10</v>
      </c>
      <c r="C14" s="4">
        <v>1.716</v>
      </c>
      <c r="D14" s="5">
        <v>938</v>
      </c>
      <c r="E14" s="6">
        <f t="shared" si="0"/>
        <v>546.6200466200467</v>
      </c>
      <c r="F14" s="33">
        <f>E14/E18</f>
        <v>0.7851663960555533</v>
      </c>
      <c r="G14" s="5">
        <v>2825</v>
      </c>
      <c r="H14" s="6">
        <f t="shared" si="1"/>
        <v>1646.2703962703963</v>
      </c>
      <c r="I14" s="33">
        <f>H14/H18</f>
        <v>1.0777114056232964</v>
      </c>
      <c r="J14" s="27">
        <f>C14*I14*E18*(1.76443-F14)</f>
        <v>1260.7913680981528</v>
      </c>
      <c r="K14" s="19">
        <f>F14+J14/(I14*C14*E18)</f>
        <v>1.76443</v>
      </c>
      <c r="L14" s="16"/>
      <c r="M14" s="16"/>
      <c r="N14" s="21"/>
    </row>
    <row r="15" spans="1:14" ht="12.75">
      <c r="A15" s="3">
        <v>9</v>
      </c>
      <c r="B15" s="4" t="s">
        <v>12</v>
      </c>
      <c r="C15" s="4">
        <v>2.03</v>
      </c>
      <c r="D15" s="5">
        <v>757</v>
      </c>
      <c r="E15" s="6">
        <f t="shared" si="0"/>
        <v>372.9064039408867</v>
      </c>
      <c r="F15" s="33">
        <f>E15/E18</f>
        <v>0.5356436871621395</v>
      </c>
      <c r="G15" s="5">
        <v>2353</v>
      </c>
      <c r="H15" s="6">
        <f t="shared" si="1"/>
        <v>1159.113300492611</v>
      </c>
      <c r="I15" s="33">
        <f>H15/H18</f>
        <v>0.7587997859771836</v>
      </c>
      <c r="J15" s="27">
        <f>C15*I15*E18*(1.7644-F15)</f>
        <v>1317.6887873530716</v>
      </c>
      <c r="K15" s="19">
        <f>F15+J15/(I15*C15*E18)</f>
        <v>1.7644</v>
      </c>
      <c r="L15" s="16"/>
      <c r="M15" s="16"/>
      <c r="N15" s="21"/>
    </row>
    <row r="16" spans="1:14" ht="12.75">
      <c r="A16" s="3">
        <v>10</v>
      </c>
      <c r="B16" s="4" t="s">
        <v>14</v>
      </c>
      <c r="C16" s="4">
        <v>1.027</v>
      </c>
      <c r="D16" s="5">
        <v>575</v>
      </c>
      <c r="E16" s="6">
        <f t="shared" si="0"/>
        <v>559.8831548198638</v>
      </c>
      <c r="F16" s="33">
        <f>E16/E18</f>
        <v>0.8042175576990702</v>
      </c>
      <c r="G16" s="5">
        <v>1904.1</v>
      </c>
      <c r="H16" s="6">
        <f t="shared" si="1"/>
        <v>1854.0408958130479</v>
      </c>
      <c r="I16" s="33">
        <f>H16/H18</f>
        <v>1.2137259009434123</v>
      </c>
      <c r="J16" s="27">
        <f>C16*I16*E18*(1.7644-F16)</f>
        <v>833.237245319503</v>
      </c>
      <c r="K16" s="19">
        <f>F16+J16/(I16*C16*E18)</f>
        <v>1.7644</v>
      </c>
      <c r="L16" s="16"/>
      <c r="M16" s="16"/>
      <c r="N16" s="21"/>
    </row>
    <row r="17" spans="1:14" ht="12.75">
      <c r="A17" s="3">
        <v>11</v>
      </c>
      <c r="B17" s="4" t="s">
        <v>13</v>
      </c>
      <c r="C17" s="4">
        <v>0.188</v>
      </c>
      <c r="D17" s="5">
        <v>105</v>
      </c>
      <c r="E17" s="6">
        <f t="shared" si="0"/>
        <v>558.5106382978723</v>
      </c>
      <c r="F17" s="33">
        <f>E17/E18</f>
        <v>0.8022460715492991</v>
      </c>
      <c r="G17" s="5">
        <v>990</v>
      </c>
      <c r="H17" s="6">
        <f t="shared" si="1"/>
        <v>5265.95744680851</v>
      </c>
      <c r="I17" s="33">
        <f>H17/H18</f>
        <v>3.4472966377877623</v>
      </c>
      <c r="J17" s="27">
        <f>C17*I17*E18*(1.7643-F17)</f>
        <v>434.070001718986</v>
      </c>
      <c r="K17" s="19">
        <f>F17+J17/(I17*C17*E18)</f>
        <v>1.7643</v>
      </c>
      <c r="L17" s="16"/>
      <c r="M17" s="16"/>
      <c r="N17" s="21"/>
    </row>
    <row r="18" spans="1:14" ht="12.75">
      <c r="A18" s="3"/>
      <c r="B18" s="8" t="s">
        <v>15</v>
      </c>
      <c r="C18" s="8">
        <f>SUM(C7:C17)</f>
        <v>15.459999999999999</v>
      </c>
      <c r="D18" s="9">
        <f>SUM(D7:D17)</f>
        <v>10763</v>
      </c>
      <c r="E18" s="10">
        <f t="shared" si="0"/>
        <v>696.183699870634</v>
      </c>
      <c r="F18" s="7">
        <f>E18/E18</f>
        <v>1</v>
      </c>
      <c r="G18" s="11">
        <f>SUM(G7:G17)</f>
        <v>23616.1</v>
      </c>
      <c r="H18" s="10">
        <f t="shared" si="1"/>
        <v>1527.561448900388</v>
      </c>
      <c r="I18" s="7">
        <f>H18/H18</f>
        <v>1</v>
      </c>
      <c r="J18" s="14">
        <f>SUM(J7:J17)</f>
        <v>8796.034976270217</v>
      </c>
      <c r="K18" s="12" t="s">
        <v>19</v>
      </c>
      <c r="L18" s="17"/>
      <c r="M18" s="17"/>
      <c r="N18" s="22"/>
    </row>
  </sheetData>
  <printOptions/>
  <pageMargins left="0.75" right="0.75" top="1" bottom="1" header="0.5" footer="0.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8"/>
  <sheetViews>
    <sheetView tabSelected="1" workbookViewId="0" topLeftCell="A1">
      <selection activeCell="Q15" sqref="Q15"/>
    </sheetView>
  </sheetViews>
  <sheetFormatPr defaultColWidth="9.00390625" defaultRowHeight="12.75"/>
  <cols>
    <col min="2" max="2" width="19.625" style="0" customWidth="1"/>
    <col min="5" max="5" width="9.625" style="0" bestFit="1" customWidth="1"/>
    <col min="6" max="6" width="10.00390625" style="0" customWidth="1"/>
    <col min="7" max="8" width="9.625" style="0" customWidth="1"/>
    <col min="9" max="9" width="11.25390625" style="0" customWidth="1"/>
    <col min="12" max="12" width="9.125" style="0" hidden="1" customWidth="1"/>
    <col min="14" max="14" width="0.12890625" style="0" hidden="1" customWidth="1"/>
    <col min="15" max="15" width="9.125" style="0" hidden="1" customWidth="1"/>
  </cols>
  <sheetData>
    <row r="3" spans="3:14" ht="12.75">
      <c r="C3" s="34" t="s">
        <v>27</v>
      </c>
      <c r="D3" s="34"/>
      <c r="E3" s="34"/>
      <c r="F3" s="34"/>
      <c r="G3" s="34"/>
      <c r="H3" s="34"/>
      <c r="I3" s="34"/>
      <c r="J3" s="34"/>
      <c r="K3" s="13"/>
      <c r="L3" s="13"/>
      <c r="M3" s="13"/>
      <c r="N3" s="13"/>
    </row>
    <row r="4" spans="3:14" ht="12.75">
      <c r="C4" s="29" t="s">
        <v>26</v>
      </c>
      <c r="D4" s="29"/>
      <c r="E4" s="29"/>
      <c r="F4" s="29"/>
      <c r="G4" s="29"/>
      <c r="H4" s="29"/>
      <c r="I4" s="29"/>
      <c r="J4" s="29"/>
      <c r="K4" s="13"/>
      <c r="L4" s="13"/>
      <c r="M4" s="13"/>
      <c r="N4" s="13"/>
    </row>
    <row r="5" spans="3:10" ht="12.75">
      <c r="C5" s="30"/>
      <c r="D5" s="30"/>
      <c r="E5" s="30"/>
      <c r="F5" s="30"/>
      <c r="G5" s="30"/>
      <c r="H5" s="30"/>
      <c r="I5" s="30"/>
      <c r="J5" s="30"/>
    </row>
    <row r="6" spans="1:17" ht="120">
      <c r="A6" s="1"/>
      <c r="B6" s="1" t="s">
        <v>0</v>
      </c>
      <c r="C6" s="2" t="s">
        <v>31</v>
      </c>
      <c r="D6" s="2" t="s">
        <v>1</v>
      </c>
      <c r="E6" s="2" t="s">
        <v>21</v>
      </c>
      <c r="F6" s="2" t="s">
        <v>28</v>
      </c>
      <c r="G6" s="2" t="s">
        <v>29</v>
      </c>
      <c r="H6" s="2" t="s">
        <v>30</v>
      </c>
      <c r="I6" s="2" t="s">
        <v>22</v>
      </c>
      <c r="J6" s="2" t="s">
        <v>23</v>
      </c>
      <c r="K6" s="2" t="s">
        <v>24</v>
      </c>
      <c r="L6" s="2" t="s">
        <v>25</v>
      </c>
      <c r="M6" s="15"/>
      <c r="N6" s="15"/>
      <c r="O6" s="15"/>
      <c r="P6" s="15"/>
      <c r="Q6" s="20"/>
    </row>
    <row r="7" spans="1:17" ht="12.75">
      <c r="A7" s="3">
        <v>1</v>
      </c>
      <c r="B7" s="4" t="s">
        <v>4</v>
      </c>
      <c r="C7" s="4">
        <v>5.334</v>
      </c>
      <c r="D7" s="5">
        <v>5102</v>
      </c>
      <c r="E7" s="23">
        <v>6907</v>
      </c>
      <c r="F7" s="27">
        <v>991.8</v>
      </c>
      <c r="G7" s="24"/>
      <c r="H7" s="25"/>
      <c r="I7" s="28">
        <f>E7+F7+G7+H7</f>
        <v>7898.8</v>
      </c>
      <c r="J7" s="31">
        <v>7889.5</v>
      </c>
      <c r="K7" s="27">
        <f>I7-J7</f>
        <v>9.300000000000182</v>
      </c>
      <c r="L7" s="25"/>
      <c r="M7" s="16"/>
      <c r="N7" s="18">
        <f>J7+254.7</f>
        <v>8144.2</v>
      </c>
      <c r="O7" s="16"/>
      <c r="P7" s="16"/>
      <c r="Q7" s="21"/>
    </row>
    <row r="8" spans="1:17" ht="12.75">
      <c r="A8" s="3">
        <v>2</v>
      </c>
      <c r="B8" s="4" t="s">
        <v>5</v>
      </c>
      <c r="C8" s="4">
        <v>0.686</v>
      </c>
      <c r="D8" s="5">
        <v>338</v>
      </c>
      <c r="E8" s="23">
        <v>351</v>
      </c>
      <c r="F8" s="27">
        <v>782.1</v>
      </c>
      <c r="G8" s="28">
        <f aca="true" t="shared" si="0" ref="G8:G17">J8-F8-E8-O8-L8</f>
        <v>459.4099999999999</v>
      </c>
      <c r="H8" s="25"/>
      <c r="I8" s="32">
        <f aca="true" t="shared" si="1" ref="I8:I17">E8+F8+G8+H8</f>
        <v>1592.5099999999998</v>
      </c>
      <c r="J8" s="31">
        <v>1624.1</v>
      </c>
      <c r="K8" s="27">
        <f>I8-J8</f>
        <v>-31.590000000000146</v>
      </c>
      <c r="L8" s="25"/>
      <c r="M8" s="16"/>
      <c r="N8" s="18">
        <f>J8+29.6</f>
        <v>1653.6999999999998</v>
      </c>
      <c r="O8" s="18">
        <f aca="true" t="shared" si="2" ref="O8:O17">E8*9%</f>
        <v>31.59</v>
      </c>
      <c r="P8" s="16"/>
      <c r="Q8" s="21"/>
    </row>
    <row r="9" spans="1:17" ht="12.75">
      <c r="A9" s="3">
        <v>3</v>
      </c>
      <c r="B9" s="4" t="s">
        <v>6</v>
      </c>
      <c r="C9" s="4">
        <v>0.735</v>
      </c>
      <c r="D9" s="5">
        <v>710</v>
      </c>
      <c r="E9" s="23">
        <v>788</v>
      </c>
      <c r="F9" s="27">
        <v>224.3</v>
      </c>
      <c r="G9" s="28">
        <f t="shared" si="0"/>
        <v>223.07999999999998</v>
      </c>
      <c r="H9" s="25"/>
      <c r="I9" s="32">
        <f t="shared" si="1"/>
        <v>1235.3799999999999</v>
      </c>
      <c r="J9" s="31">
        <v>1306.3</v>
      </c>
      <c r="K9" s="27">
        <f>I9-J9</f>
        <v>-70.92000000000007</v>
      </c>
      <c r="L9" s="25"/>
      <c r="M9" s="16"/>
      <c r="N9" s="18">
        <f>J9+31.1</f>
        <v>1337.3999999999999</v>
      </c>
      <c r="O9" s="18">
        <f t="shared" si="2"/>
        <v>70.92</v>
      </c>
      <c r="P9" s="16"/>
      <c r="Q9" s="21"/>
    </row>
    <row r="10" spans="1:17" ht="12.75">
      <c r="A10" s="3">
        <v>4</v>
      </c>
      <c r="B10" s="4" t="s">
        <v>7</v>
      </c>
      <c r="C10" s="4">
        <v>0.653</v>
      </c>
      <c r="D10" s="5">
        <v>328</v>
      </c>
      <c r="E10" s="23">
        <v>356</v>
      </c>
      <c r="F10" s="27">
        <v>733.9</v>
      </c>
      <c r="G10" s="28">
        <f t="shared" si="0"/>
        <v>422.65999999999997</v>
      </c>
      <c r="H10" s="24">
        <v>110</v>
      </c>
      <c r="I10" s="32">
        <f t="shared" si="1"/>
        <v>1622.56</v>
      </c>
      <c r="J10" s="31">
        <v>1654.6</v>
      </c>
      <c r="K10" s="27">
        <f>I10-J10</f>
        <v>-32.039999999999964</v>
      </c>
      <c r="L10" s="25">
        <v>110</v>
      </c>
      <c r="M10" s="16"/>
      <c r="N10" s="18">
        <f>J10+28</f>
        <v>1682.6</v>
      </c>
      <c r="O10" s="18">
        <f t="shared" si="2"/>
        <v>32.04</v>
      </c>
      <c r="P10" s="16"/>
      <c r="Q10" s="21"/>
    </row>
    <row r="11" spans="1:17" ht="12.75">
      <c r="A11" s="3">
        <v>5</v>
      </c>
      <c r="B11" s="4" t="s">
        <v>8</v>
      </c>
      <c r="C11" s="4">
        <v>0.685</v>
      </c>
      <c r="D11" s="5">
        <v>307</v>
      </c>
      <c r="E11" s="23">
        <v>445</v>
      </c>
      <c r="F11" s="27">
        <v>729.8</v>
      </c>
      <c r="G11" s="28">
        <f t="shared" si="0"/>
        <v>214.05000000000013</v>
      </c>
      <c r="H11" s="24"/>
      <c r="I11" s="32">
        <f t="shared" si="1"/>
        <v>1388.8500000000001</v>
      </c>
      <c r="J11" s="31">
        <v>1428.9</v>
      </c>
      <c r="K11" s="27">
        <f aca="true" t="shared" si="3" ref="K11:K17">I11-J11</f>
        <v>-40.049999999999955</v>
      </c>
      <c r="L11" s="25"/>
      <c r="M11" s="16"/>
      <c r="N11" s="18">
        <f>J11+24.8</f>
        <v>1453.7</v>
      </c>
      <c r="O11" s="18">
        <f t="shared" si="2"/>
        <v>40.05</v>
      </c>
      <c r="P11" s="16"/>
      <c r="Q11" s="21"/>
    </row>
    <row r="12" spans="1:17" ht="12.75">
      <c r="A12" s="3">
        <v>6</v>
      </c>
      <c r="B12" s="4" t="s">
        <v>9</v>
      </c>
      <c r="C12" s="4">
        <v>0.682</v>
      </c>
      <c r="D12" s="5">
        <v>464</v>
      </c>
      <c r="E12" s="23">
        <v>531</v>
      </c>
      <c r="F12" s="27">
        <v>650</v>
      </c>
      <c r="G12" s="28">
        <f t="shared" si="0"/>
        <v>583.51</v>
      </c>
      <c r="H12" s="24"/>
      <c r="I12" s="32">
        <f t="shared" si="1"/>
        <v>1764.51</v>
      </c>
      <c r="J12" s="31">
        <v>1812.3</v>
      </c>
      <c r="K12" s="27">
        <f t="shared" si="3"/>
        <v>-47.789999999999964</v>
      </c>
      <c r="L12" s="25"/>
      <c r="M12" s="16"/>
      <c r="N12" s="18">
        <f>J12+33.2</f>
        <v>1845.5</v>
      </c>
      <c r="O12" s="18">
        <f t="shared" si="2"/>
        <v>47.79</v>
      </c>
      <c r="P12" s="16"/>
      <c r="Q12" s="21"/>
    </row>
    <row r="13" spans="1:17" ht="12.75">
      <c r="A13" s="3">
        <v>7</v>
      </c>
      <c r="B13" s="4" t="s">
        <v>11</v>
      </c>
      <c r="C13" s="4">
        <v>1.724</v>
      </c>
      <c r="D13" s="5">
        <v>1139</v>
      </c>
      <c r="E13" s="23">
        <v>1262</v>
      </c>
      <c r="F13" s="27">
        <v>838.4</v>
      </c>
      <c r="G13" s="28">
        <f t="shared" si="0"/>
        <v>42.32000000000009</v>
      </c>
      <c r="H13" s="24"/>
      <c r="I13" s="32">
        <f t="shared" si="1"/>
        <v>2142.7200000000003</v>
      </c>
      <c r="J13" s="31">
        <v>2256.3</v>
      </c>
      <c r="K13" s="27">
        <f t="shared" si="3"/>
        <v>-113.57999999999993</v>
      </c>
      <c r="L13" s="25"/>
      <c r="M13" s="16"/>
      <c r="N13" s="18">
        <f>J13+72</f>
        <v>2328.3</v>
      </c>
      <c r="O13" s="18">
        <f t="shared" si="2"/>
        <v>113.58</v>
      </c>
      <c r="P13" s="16"/>
      <c r="Q13" s="21"/>
    </row>
    <row r="14" spans="1:17" ht="12.75">
      <c r="A14" s="3">
        <v>8</v>
      </c>
      <c r="B14" s="4" t="s">
        <v>10</v>
      </c>
      <c r="C14" s="4">
        <v>1.716</v>
      </c>
      <c r="D14" s="5">
        <v>938</v>
      </c>
      <c r="E14" s="23">
        <v>998</v>
      </c>
      <c r="F14" s="27">
        <v>1260.8</v>
      </c>
      <c r="G14" s="28">
        <f t="shared" si="0"/>
        <v>476.7800000000002</v>
      </c>
      <c r="H14" s="24">
        <v>110</v>
      </c>
      <c r="I14" s="32">
        <f t="shared" si="1"/>
        <v>2845.5800000000004</v>
      </c>
      <c r="J14" s="31">
        <v>2935.4</v>
      </c>
      <c r="K14" s="27">
        <f t="shared" si="3"/>
        <v>-89.81999999999971</v>
      </c>
      <c r="L14" s="25">
        <v>110</v>
      </c>
      <c r="M14" s="16"/>
      <c r="N14" s="18">
        <f>J14+79.2</f>
        <v>3014.6</v>
      </c>
      <c r="O14" s="18">
        <f t="shared" si="2"/>
        <v>89.82</v>
      </c>
      <c r="P14" s="16"/>
      <c r="Q14" s="21"/>
    </row>
    <row r="15" spans="1:17" ht="12.75">
      <c r="A15" s="3">
        <v>9</v>
      </c>
      <c r="B15" s="4" t="s">
        <v>12</v>
      </c>
      <c r="C15" s="4">
        <v>2.03</v>
      </c>
      <c r="D15" s="5">
        <v>757</v>
      </c>
      <c r="E15" s="23">
        <v>892</v>
      </c>
      <c r="F15" s="27">
        <v>1317.6</v>
      </c>
      <c r="G15" s="28">
        <f t="shared" si="0"/>
        <v>63.62000000000012</v>
      </c>
      <c r="H15" s="24">
        <v>295</v>
      </c>
      <c r="I15" s="32">
        <f t="shared" si="1"/>
        <v>2568.2200000000003</v>
      </c>
      <c r="J15" s="31">
        <v>2648.5</v>
      </c>
      <c r="K15" s="27">
        <f t="shared" si="3"/>
        <v>-80.27999999999975</v>
      </c>
      <c r="L15" s="25">
        <v>295</v>
      </c>
      <c r="M15" s="16"/>
      <c r="N15" s="18">
        <f>J15+121.4</f>
        <v>2769.9</v>
      </c>
      <c r="O15" s="18">
        <f t="shared" si="2"/>
        <v>80.28</v>
      </c>
      <c r="P15" s="16"/>
      <c r="Q15" s="21"/>
    </row>
    <row r="16" spans="1:17" ht="12.75">
      <c r="A16" s="3">
        <v>10</v>
      </c>
      <c r="B16" s="4" t="s">
        <v>14</v>
      </c>
      <c r="C16" s="4">
        <v>1.027</v>
      </c>
      <c r="D16" s="5">
        <v>575</v>
      </c>
      <c r="E16" s="23">
        <v>643</v>
      </c>
      <c r="F16" s="27">
        <v>833.2</v>
      </c>
      <c r="G16" s="28">
        <f t="shared" si="0"/>
        <v>370.83000000000004</v>
      </c>
      <c r="H16" s="25"/>
      <c r="I16" s="32">
        <f t="shared" si="1"/>
        <v>1847.0300000000002</v>
      </c>
      <c r="J16" s="31">
        <v>1904.9</v>
      </c>
      <c r="K16" s="27">
        <f t="shared" si="3"/>
        <v>-57.86999999999989</v>
      </c>
      <c r="L16" s="25"/>
      <c r="M16" s="16"/>
      <c r="N16" s="18">
        <f>J16+53.5</f>
        <v>1958.4</v>
      </c>
      <c r="O16" s="18">
        <f t="shared" si="2"/>
        <v>57.87</v>
      </c>
      <c r="P16" s="16"/>
      <c r="Q16" s="21"/>
    </row>
    <row r="17" spans="1:17" ht="12.75">
      <c r="A17" s="3">
        <v>11</v>
      </c>
      <c r="B17" s="4" t="s">
        <v>13</v>
      </c>
      <c r="C17" s="4">
        <v>0.188</v>
      </c>
      <c r="D17" s="5">
        <v>105</v>
      </c>
      <c r="E17" s="23">
        <v>150</v>
      </c>
      <c r="F17" s="27">
        <v>434.1</v>
      </c>
      <c r="G17" s="28">
        <f t="shared" si="0"/>
        <v>392.5</v>
      </c>
      <c r="H17" s="25"/>
      <c r="I17" s="32">
        <f t="shared" si="1"/>
        <v>976.6</v>
      </c>
      <c r="J17" s="31">
        <v>990.1</v>
      </c>
      <c r="K17" s="27">
        <f t="shared" si="3"/>
        <v>-13.5</v>
      </c>
      <c r="L17" s="25"/>
      <c r="M17" s="16"/>
      <c r="N17" s="18">
        <f>J17+9.9</f>
        <v>1000</v>
      </c>
      <c r="O17" s="18">
        <f t="shared" si="2"/>
        <v>13.5</v>
      </c>
      <c r="P17" s="16"/>
      <c r="Q17" s="21"/>
    </row>
    <row r="18" spans="1:17" ht="12.75">
      <c r="A18" s="3"/>
      <c r="B18" s="4" t="s">
        <v>15</v>
      </c>
      <c r="C18" s="8">
        <f aca="true" t="shared" si="4" ref="C18:L18">SUM(C7:C17)</f>
        <v>15.459999999999999</v>
      </c>
      <c r="D18" s="26">
        <f t="shared" si="4"/>
        <v>10763</v>
      </c>
      <c r="E18" s="25">
        <f t="shared" si="4"/>
        <v>13323</v>
      </c>
      <c r="F18" s="25">
        <f t="shared" si="4"/>
        <v>8796</v>
      </c>
      <c r="G18" s="14">
        <f t="shared" si="4"/>
        <v>3248.76</v>
      </c>
      <c r="H18" s="14">
        <f t="shared" si="4"/>
        <v>515</v>
      </c>
      <c r="I18" s="14">
        <f t="shared" si="4"/>
        <v>25882.76</v>
      </c>
      <c r="J18" s="26">
        <f t="shared" si="4"/>
        <v>26450.9</v>
      </c>
      <c r="K18" s="14">
        <f t="shared" si="4"/>
        <v>-568.1399999999992</v>
      </c>
      <c r="L18" s="25">
        <f t="shared" si="4"/>
        <v>515</v>
      </c>
      <c r="M18" s="17"/>
      <c r="N18" s="18">
        <f>SUM(N7:N17)</f>
        <v>27188.300000000003</v>
      </c>
      <c r="O18" s="17"/>
      <c r="P18" s="17"/>
      <c r="Q18" s="22"/>
    </row>
  </sheetData>
  <mergeCells count="1">
    <mergeCell ref="C3:J3"/>
  </mergeCells>
  <printOptions/>
  <pageMargins left="0.75" right="0.75" top="1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SamLab.ws</cp:lastModifiedBy>
  <cp:lastPrinted>2011-10-29T09:00:47Z</cp:lastPrinted>
  <dcterms:created xsi:type="dcterms:W3CDTF">2007-11-15T12:14:22Z</dcterms:created>
  <dcterms:modified xsi:type="dcterms:W3CDTF">2011-10-29T09:19:03Z</dcterms:modified>
  <cp:category/>
  <cp:version/>
  <cp:contentType/>
  <cp:contentStatus/>
</cp:coreProperties>
</file>