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2"/>
  </bookViews>
  <sheets>
    <sheet name="2013" sheetId="1" r:id="rId1"/>
    <sheet name="2014" sheetId="2" r:id="rId2"/>
    <sheet name="2013 с расх" sheetId="3" r:id="rId3"/>
    <sheet name="2014 с расх (2)" sheetId="4" r:id="rId4"/>
  </sheets>
  <definedNames/>
  <calcPr fullCalcOnLoad="1"/>
</workbook>
</file>

<file path=xl/sharedStrings.xml><?xml version="1.0" encoding="utf-8"?>
<sst xmlns="http://schemas.openxmlformats.org/spreadsheetml/2006/main" count="100" uniqueCount="35">
  <si>
    <t>Поселение</t>
  </si>
  <si>
    <t>Налоговые доходы</t>
  </si>
  <si>
    <t>Бюджетная обеспеч до выравнивания</t>
  </si>
  <si>
    <t>Бюджетная обеспеч после выравнивания</t>
  </si>
  <si>
    <t>п. Залегощь</t>
  </si>
  <si>
    <t>Бортновское</t>
  </si>
  <si>
    <t>Верхнескворченское</t>
  </si>
  <si>
    <t xml:space="preserve">Грачевское </t>
  </si>
  <si>
    <t>Золотаревское</t>
  </si>
  <si>
    <t>Красненское</t>
  </si>
  <si>
    <t>Моховское</t>
  </si>
  <si>
    <t>Ломовское</t>
  </si>
  <si>
    <t>Нижнезалегощенское</t>
  </si>
  <si>
    <t>Прилепское</t>
  </si>
  <si>
    <t>Октябрьское</t>
  </si>
  <si>
    <t>Итого</t>
  </si>
  <si>
    <t>Среднедушевой доход</t>
  </si>
  <si>
    <t>Суммарные нормативные бюджетные расходы</t>
  </si>
  <si>
    <t>Среднедушевой расход</t>
  </si>
  <si>
    <t>х</t>
  </si>
  <si>
    <t xml:space="preserve">Расчет субвенций на осуществление полномочий по расчету и предоставлению дотаций </t>
  </si>
  <si>
    <t>Собственные доходы</t>
  </si>
  <si>
    <t>Всего доходов</t>
  </si>
  <si>
    <t>Расходы</t>
  </si>
  <si>
    <t>Дефицит</t>
  </si>
  <si>
    <t>Сбалансированность  по полномочиям</t>
  </si>
  <si>
    <t xml:space="preserve">                     бюджетам поселений Залегощенского района на 2013 год</t>
  </si>
  <si>
    <t xml:space="preserve">                     бюджетам поселений Залегощенского района на 2014 год</t>
  </si>
  <si>
    <t>Численность на 01.01.2011</t>
  </si>
  <si>
    <t>Индекс бюджетных расходов (ИБР)</t>
  </si>
  <si>
    <t>Объем средств, необходимый до подтягивания бюджетной обеспеченночти до уровня установленного в качестве критерия выравнивания</t>
  </si>
  <si>
    <t>Дотация на выравнивание бюджетной обеспеченности</t>
  </si>
  <si>
    <t>Дотация на поддержку мер по обеспечению сбалансированности бюджетов поселений</t>
  </si>
  <si>
    <t>Дотация на поддержку мер по обеспечению сбалансированности бюджетов поселений по переданным полномочиям</t>
  </si>
  <si>
    <t xml:space="preserve">Расчет распределения межбюджетных трансфертов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</si>
</sst>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B1">
      <selection activeCell="N20" sqref="N20"/>
    </sheetView>
  </sheetViews>
  <sheetFormatPr defaultColWidth="9.00390625" defaultRowHeight="12.75"/>
  <cols>
    <col min="2" max="2" width="21.875" style="0" customWidth="1"/>
    <col min="9" max="9" width="9.875" style="0" customWidth="1"/>
    <col min="10" max="10" width="10.125" style="0" customWidth="1"/>
    <col min="11" max="11" width="11.625" style="0" customWidth="1"/>
  </cols>
  <sheetData>
    <row r="3" spans="3:11" ht="12.75">
      <c r="C3" s="30" t="s">
        <v>20</v>
      </c>
      <c r="D3" s="30"/>
      <c r="E3" s="30"/>
      <c r="F3" s="30"/>
      <c r="G3" s="30"/>
      <c r="H3" s="30"/>
      <c r="I3" s="30"/>
      <c r="J3" s="30"/>
      <c r="K3" s="30"/>
    </row>
    <row r="4" spans="3:11" ht="12.75">
      <c r="C4" s="30" t="s">
        <v>26</v>
      </c>
      <c r="D4" s="30"/>
      <c r="E4" s="30"/>
      <c r="F4" s="30"/>
      <c r="G4" s="30"/>
      <c r="H4" s="30"/>
      <c r="I4" s="30"/>
      <c r="J4" s="30"/>
      <c r="K4" s="30"/>
    </row>
    <row r="6" spans="1:14" ht="114.75">
      <c r="A6" s="1"/>
      <c r="B6" s="1" t="s">
        <v>0</v>
      </c>
      <c r="C6" s="2" t="s">
        <v>28</v>
      </c>
      <c r="D6" s="2" t="s">
        <v>1</v>
      </c>
      <c r="E6" s="2" t="s">
        <v>16</v>
      </c>
      <c r="F6" s="2" t="s">
        <v>2</v>
      </c>
      <c r="G6" s="2" t="s">
        <v>17</v>
      </c>
      <c r="H6" s="2" t="s">
        <v>18</v>
      </c>
      <c r="I6" s="2" t="s">
        <v>29</v>
      </c>
      <c r="J6" s="2" t="s">
        <v>30</v>
      </c>
      <c r="K6" s="2" t="s">
        <v>3</v>
      </c>
      <c r="L6" s="15"/>
      <c r="M6" s="15"/>
      <c r="N6" s="20"/>
    </row>
    <row r="7" spans="1:14" ht="12.75">
      <c r="A7" s="3">
        <v>1</v>
      </c>
      <c r="B7" s="4" t="s">
        <v>4</v>
      </c>
      <c r="C7" s="4">
        <v>5.334</v>
      </c>
      <c r="D7" s="5">
        <v>5211</v>
      </c>
      <c r="E7" s="6">
        <f aca="true" t="shared" si="0" ref="E7:E18">D7/C7</f>
        <v>976.9403824521935</v>
      </c>
      <c r="F7" s="31">
        <f>E7/E18</f>
        <v>1.3828509716820097</v>
      </c>
      <c r="G7" s="5">
        <v>5639</v>
      </c>
      <c r="H7" s="6">
        <f aca="true" t="shared" si="1" ref="H7:H18">G7/C7</f>
        <v>1057.1803524559432</v>
      </c>
      <c r="I7" s="31">
        <f>H7/H18</f>
        <v>0.6837924964006727</v>
      </c>
      <c r="J7" s="27">
        <f>C7*I7*E18*(1.75031-F7)</f>
        <v>946.8451239897576</v>
      </c>
      <c r="K7" s="19">
        <f>F7+J7/(I7*C7*E18)</f>
        <v>1.75031</v>
      </c>
      <c r="L7" s="16"/>
      <c r="M7" s="16"/>
      <c r="N7" s="21"/>
    </row>
    <row r="8" spans="1:14" ht="12.75">
      <c r="A8" s="3">
        <v>2</v>
      </c>
      <c r="B8" s="4" t="s">
        <v>5</v>
      </c>
      <c r="C8" s="4">
        <v>0.686</v>
      </c>
      <c r="D8" s="5">
        <v>322</v>
      </c>
      <c r="E8" s="6">
        <f t="shared" si="0"/>
        <v>469.3877551020408</v>
      </c>
      <c r="F8" s="31">
        <f>E8/E18</f>
        <v>0.6644144564985854</v>
      </c>
      <c r="G8" s="5">
        <v>1644</v>
      </c>
      <c r="H8" s="6">
        <f t="shared" si="1"/>
        <v>2396.501457725947</v>
      </c>
      <c r="I8" s="31">
        <f>H8/H18</f>
        <v>1.5500758319991272</v>
      </c>
      <c r="J8" s="27">
        <f>C8*I8*E18*(1.75031-F8)</f>
        <v>815.7513367645096</v>
      </c>
      <c r="K8" s="19">
        <f>F8+J8/(I8*C8*E18)</f>
        <v>1.75031</v>
      </c>
      <c r="L8" s="16"/>
      <c r="M8" s="16"/>
      <c r="N8" s="21"/>
    </row>
    <row r="9" spans="1:14" ht="12.75">
      <c r="A9" s="3">
        <v>3</v>
      </c>
      <c r="B9" s="4" t="s">
        <v>6</v>
      </c>
      <c r="C9" s="4">
        <v>0.735</v>
      </c>
      <c r="D9" s="5">
        <v>722</v>
      </c>
      <c r="E9" s="6">
        <f t="shared" si="0"/>
        <v>982.3129251700681</v>
      </c>
      <c r="F9" s="31">
        <f>E9/E18</f>
        <v>1.3904557611361703</v>
      </c>
      <c r="G9" s="5">
        <v>1326</v>
      </c>
      <c r="H9" s="6">
        <f t="shared" si="1"/>
        <v>1804.0816326530612</v>
      </c>
      <c r="I9" s="31">
        <f>H9/H18</f>
        <v>1.166894069149708</v>
      </c>
      <c r="J9" s="27">
        <f>C9*I9*E18*(1.75031-F9)</f>
        <v>218.04095572967162</v>
      </c>
      <c r="K9" s="19">
        <f>F9+J9/(I9*C9*E18)</f>
        <v>1.75031</v>
      </c>
      <c r="L9" s="16"/>
      <c r="M9" s="16"/>
      <c r="N9" s="21"/>
    </row>
    <row r="10" spans="1:14" ht="12.75">
      <c r="A10" s="3">
        <v>4</v>
      </c>
      <c r="B10" s="4" t="s">
        <v>7</v>
      </c>
      <c r="C10" s="4">
        <v>0.653</v>
      </c>
      <c r="D10" s="5">
        <v>341</v>
      </c>
      <c r="E10" s="6">
        <f t="shared" si="0"/>
        <v>522.2052067381317</v>
      </c>
      <c r="F10" s="31">
        <f>E10/E18</f>
        <v>0.7391771192246397</v>
      </c>
      <c r="G10" s="5">
        <v>1584</v>
      </c>
      <c r="H10" s="6">
        <f t="shared" si="1"/>
        <v>2425.72741194487</v>
      </c>
      <c r="I10" s="31">
        <f>H10/H18</f>
        <v>1.5689794071068397</v>
      </c>
      <c r="J10" s="27">
        <f>C10*I10*E18*(1.75031-F10)</f>
        <v>731.8656106160288</v>
      </c>
      <c r="K10" s="19">
        <f>F10+J10/(I10*C10*E18)</f>
        <v>1.75031</v>
      </c>
      <c r="L10" s="16"/>
      <c r="M10" s="16"/>
      <c r="N10" s="21"/>
    </row>
    <row r="11" spans="1:14" ht="12.75">
      <c r="A11" s="3">
        <v>5</v>
      </c>
      <c r="B11" s="4" t="s">
        <v>8</v>
      </c>
      <c r="C11" s="4">
        <v>0.685</v>
      </c>
      <c r="D11" s="5">
        <v>292</v>
      </c>
      <c r="E11" s="6">
        <f t="shared" si="0"/>
        <v>426.27737226277367</v>
      </c>
      <c r="F11" s="31">
        <f>E11/E18</f>
        <v>0.6033920687770079</v>
      </c>
      <c r="G11" s="5">
        <v>1449</v>
      </c>
      <c r="H11" s="6">
        <f t="shared" si="1"/>
        <v>2115.3284671532847</v>
      </c>
      <c r="I11" s="31">
        <f>H11/H18</f>
        <v>1.368210948966186</v>
      </c>
      <c r="J11" s="27">
        <f>C11*I11*E18*(1.75031-F11)</f>
        <v>759.3966173266082</v>
      </c>
      <c r="K11" s="19">
        <f>F11+J11/(I11*C11*E18)</f>
        <v>1.7503100000000003</v>
      </c>
      <c r="L11" s="16"/>
      <c r="M11" s="16"/>
      <c r="N11" s="21"/>
    </row>
    <row r="12" spans="1:14" ht="12.75">
      <c r="A12" s="3">
        <v>6</v>
      </c>
      <c r="B12" s="4" t="s">
        <v>9</v>
      </c>
      <c r="C12" s="4">
        <v>0.682</v>
      </c>
      <c r="D12" s="5">
        <v>466</v>
      </c>
      <c r="E12" s="6">
        <f t="shared" si="0"/>
        <v>683.2844574780058</v>
      </c>
      <c r="F12" s="31">
        <f>E12/E18</f>
        <v>0.9671834565656445</v>
      </c>
      <c r="G12" s="5">
        <v>1832</v>
      </c>
      <c r="H12" s="6">
        <f t="shared" si="1"/>
        <v>2686.2170087976538</v>
      </c>
      <c r="I12" s="31">
        <f>H12/H18</f>
        <v>1.7374661097820987</v>
      </c>
      <c r="J12" s="27">
        <f>C12*I12*E18*(1.75031-F12)</f>
        <v>655.5794683599086</v>
      </c>
      <c r="K12" s="19">
        <f>F12+J12/(I12*C12*E18)</f>
        <v>1.75031</v>
      </c>
      <c r="L12" s="16"/>
      <c r="M12" s="16"/>
      <c r="N12" s="21"/>
    </row>
    <row r="13" spans="1:14" ht="12.75">
      <c r="A13" s="3">
        <v>7</v>
      </c>
      <c r="B13" s="4" t="s">
        <v>11</v>
      </c>
      <c r="C13" s="4">
        <v>1.724</v>
      </c>
      <c r="D13" s="5">
        <v>1153</v>
      </c>
      <c r="E13" s="6">
        <f t="shared" si="0"/>
        <v>668.7935034802784</v>
      </c>
      <c r="F13" s="31">
        <f>E13/E18</f>
        <v>0.9466716319176985</v>
      </c>
      <c r="G13" s="5">
        <v>2276</v>
      </c>
      <c r="H13" s="6">
        <f t="shared" si="1"/>
        <v>1320.185614849188</v>
      </c>
      <c r="I13" s="31">
        <f>H13/H18</f>
        <v>0.853906351165946</v>
      </c>
      <c r="J13" s="27">
        <f>C13*I13*E18*(1.75031-F13)</f>
        <v>835.7970827169102</v>
      </c>
      <c r="K13" s="19">
        <f>F13+J13/(I13*C13*E18)</f>
        <v>1.75031</v>
      </c>
      <c r="L13" s="16"/>
      <c r="M13" s="16"/>
      <c r="N13" s="21"/>
    </row>
    <row r="14" spans="1:14" ht="12.75">
      <c r="A14" s="3">
        <v>8</v>
      </c>
      <c r="B14" s="4" t="s">
        <v>10</v>
      </c>
      <c r="C14" s="4">
        <v>1.716</v>
      </c>
      <c r="D14" s="5">
        <v>955</v>
      </c>
      <c r="E14" s="6">
        <f t="shared" si="0"/>
        <v>556.5268065268066</v>
      </c>
      <c r="F14" s="31">
        <f>E14/E18</f>
        <v>0.7877590577645512</v>
      </c>
      <c r="G14" s="5">
        <v>2845</v>
      </c>
      <c r="H14" s="6">
        <f t="shared" si="1"/>
        <v>1657.9254079254079</v>
      </c>
      <c r="I14" s="31">
        <f>H14/H18</f>
        <v>1.0723590831949963</v>
      </c>
      <c r="J14" s="27">
        <f>C14*I14*E18*(1.75031-F14)</f>
        <v>1251.3359575628358</v>
      </c>
      <c r="K14" s="19">
        <f>F14+J14/(I14*C14*E18)</f>
        <v>1.75031</v>
      </c>
      <c r="L14" s="16"/>
      <c r="M14" s="16"/>
      <c r="N14" s="21"/>
    </row>
    <row r="15" spans="1:14" ht="12.75">
      <c r="A15" s="3">
        <v>9</v>
      </c>
      <c r="B15" s="4" t="s">
        <v>12</v>
      </c>
      <c r="C15" s="4">
        <v>2.03</v>
      </c>
      <c r="D15" s="5">
        <v>759</v>
      </c>
      <c r="E15" s="6">
        <f t="shared" si="0"/>
        <v>373.8916256157636</v>
      </c>
      <c r="F15" s="31">
        <f>E15/E18</f>
        <v>0.5292404808661146</v>
      </c>
      <c r="G15" s="5">
        <v>2373</v>
      </c>
      <c r="H15" s="6">
        <f t="shared" si="1"/>
        <v>1168.9655172413795</v>
      </c>
      <c r="I15" s="31">
        <f>H15/H18</f>
        <v>0.7560960127416838</v>
      </c>
      <c r="J15" s="27">
        <f>C15*I15*E18*(1.75031-F15)</f>
        <v>1324.0551006768158</v>
      </c>
      <c r="K15" s="19">
        <f>F15+J15/(I15*C15*E18)</f>
        <v>1.75031</v>
      </c>
      <c r="L15" s="16"/>
      <c r="M15" s="16"/>
      <c r="N15" s="21"/>
    </row>
    <row r="16" spans="1:14" ht="12.75">
      <c r="A16" s="3">
        <v>10</v>
      </c>
      <c r="B16" s="4" t="s">
        <v>14</v>
      </c>
      <c r="C16" s="4">
        <v>1.027</v>
      </c>
      <c r="D16" s="5">
        <v>595</v>
      </c>
      <c r="E16" s="6">
        <f t="shared" si="0"/>
        <v>579.3573515092503</v>
      </c>
      <c r="F16" s="31">
        <f>E16/E18</f>
        <v>0.8200755039674976</v>
      </c>
      <c r="G16" s="5">
        <v>1924</v>
      </c>
      <c r="H16" s="6">
        <f t="shared" si="1"/>
        <v>1873.4177215189875</v>
      </c>
      <c r="I16" s="31">
        <f>H16/H18</f>
        <v>1.2117411921464123</v>
      </c>
      <c r="J16" s="27">
        <f>C16*I16*E18*(1.75031-F16)</f>
        <v>817.8345210753615</v>
      </c>
      <c r="K16" s="19">
        <f>F16+J16/(I16*C16*E18)</f>
        <v>1.75031</v>
      </c>
      <c r="L16" s="16"/>
      <c r="M16" s="16"/>
      <c r="N16" s="21"/>
    </row>
    <row r="17" spans="1:14" ht="12.75">
      <c r="A17" s="3">
        <v>11</v>
      </c>
      <c r="B17" s="4" t="s">
        <v>13</v>
      </c>
      <c r="C17" s="4">
        <v>0.188</v>
      </c>
      <c r="D17" s="5">
        <v>106</v>
      </c>
      <c r="E17" s="6">
        <f t="shared" si="0"/>
        <v>563.8297872340426</v>
      </c>
      <c r="F17" s="31">
        <f>E17/E18</f>
        <v>0.7980963661086153</v>
      </c>
      <c r="G17" s="5">
        <v>1010</v>
      </c>
      <c r="H17" s="6">
        <f t="shared" si="1"/>
        <v>5372.340425531915</v>
      </c>
      <c r="I17" s="31">
        <f>H17/H18</f>
        <v>3.4748716834877165</v>
      </c>
      <c r="J17" s="27">
        <f>C17*I17*E18*(1.75031-F17)</f>
        <v>439.4643997345545</v>
      </c>
      <c r="K17" s="19">
        <f>F17+J17/(I17*C17*E18)</f>
        <v>1.7503099999999998</v>
      </c>
      <c r="L17" s="16"/>
      <c r="M17" s="16"/>
      <c r="N17" s="21"/>
    </row>
    <row r="18" spans="1:14" ht="12.75">
      <c r="A18" s="3"/>
      <c r="B18" s="4" t="s">
        <v>15</v>
      </c>
      <c r="C18" s="8">
        <f>SUM(C7:C17)</f>
        <v>15.459999999999999</v>
      </c>
      <c r="D18" s="9">
        <f>SUM(D7:D17)</f>
        <v>10922</v>
      </c>
      <c r="E18" s="10">
        <f t="shared" si="0"/>
        <v>706.4683053040104</v>
      </c>
      <c r="F18" s="7">
        <f>E18/E18</f>
        <v>1</v>
      </c>
      <c r="G18" s="11">
        <f>SUM(G7:G17)</f>
        <v>23902</v>
      </c>
      <c r="H18" s="10">
        <f t="shared" si="1"/>
        <v>1546.0543337645538</v>
      </c>
      <c r="I18" s="7">
        <f>H18/H18</f>
        <v>1</v>
      </c>
      <c r="J18" s="14">
        <f>SUM(J7:J17)</f>
        <v>8795.966174552961</v>
      </c>
      <c r="K18" s="12" t="s">
        <v>19</v>
      </c>
      <c r="L18" s="17"/>
      <c r="M18" s="17"/>
      <c r="N18" s="22"/>
    </row>
  </sheetData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B1">
      <selection activeCell="C6" sqref="C6"/>
    </sheetView>
  </sheetViews>
  <sheetFormatPr defaultColWidth="9.00390625" defaultRowHeight="12.75"/>
  <cols>
    <col min="2" max="2" width="19.625" style="0" customWidth="1"/>
    <col min="9" max="9" width="10.375" style="0" customWidth="1"/>
    <col min="11" max="11" width="10.25390625" style="0" customWidth="1"/>
  </cols>
  <sheetData>
    <row r="3" spans="3:11" ht="12.75">
      <c r="C3" s="30" t="s">
        <v>20</v>
      </c>
      <c r="D3" s="30"/>
      <c r="E3" s="30"/>
      <c r="F3" s="30"/>
      <c r="G3" s="30"/>
      <c r="H3" s="30"/>
      <c r="I3" s="30"/>
      <c r="J3" s="30"/>
      <c r="K3" s="30"/>
    </row>
    <row r="4" spans="3:11" ht="12.75">
      <c r="C4" s="30" t="s">
        <v>27</v>
      </c>
      <c r="D4" s="30"/>
      <c r="E4" s="30"/>
      <c r="F4" s="30"/>
      <c r="G4" s="30"/>
      <c r="H4" s="30"/>
      <c r="I4" s="30"/>
      <c r="J4" s="30"/>
      <c r="K4" s="30"/>
    </row>
    <row r="6" spans="1:14" ht="143.25">
      <c r="A6" s="1"/>
      <c r="B6" s="1" t="s">
        <v>0</v>
      </c>
      <c r="C6" s="2" t="s">
        <v>28</v>
      </c>
      <c r="D6" s="2" t="s">
        <v>1</v>
      </c>
      <c r="E6" s="2" t="s">
        <v>16</v>
      </c>
      <c r="F6" s="2" t="s">
        <v>2</v>
      </c>
      <c r="G6" s="2" t="s">
        <v>17</v>
      </c>
      <c r="H6" s="2" t="s">
        <v>18</v>
      </c>
      <c r="I6" s="2" t="s">
        <v>29</v>
      </c>
      <c r="J6" s="2" t="s">
        <v>30</v>
      </c>
      <c r="K6" s="2" t="s">
        <v>3</v>
      </c>
      <c r="L6" s="15"/>
      <c r="M6" s="15"/>
      <c r="N6" s="20"/>
    </row>
    <row r="7" spans="1:14" ht="12.75">
      <c r="A7" s="3">
        <v>1</v>
      </c>
      <c r="B7" s="4" t="s">
        <v>4</v>
      </c>
      <c r="C7" s="4">
        <v>5.334</v>
      </c>
      <c r="D7" s="5">
        <v>5421</v>
      </c>
      <c r="E7" s="6">
        <f aca="true" t="shared" si="0" ref="E7:E18">D7/C7</f>
        <v>1016.310461192351</v>
      </c>
      <c r="F7" s="31">
        <f>E7/E18</f>
        <v>1.3994976155726147</v>
      </c>
      <c r="G7" s="5">
        <v>5738</v>
      </c>
      <c r="H7" s="6">
        <f aca="true" t="shared" si="1" ref="H7:H18">G7/C7</f>
        <v>1075.7405324334459</v>
      </c>
      <c r="I7" s="31">
        <f>H7/H18</f>
        <v>0.6874849585143679</v>
      </c>
      <c r="J7" s="27">
        <f>C7*I7*E18*(1.7274-F7)</f>
        <v>873.2025993744111</v>
      </c>
      <c r="K7" s="19">
        <f>F7+J7/(I7*C7*E18)</f>
        <v>1.7274</v>
      </c>
      <c r="L7" s="16"/>
      <c r="M7" s="16"/>
      <c r="N7" s="21"/>
    </row>
    <row r="8" spans="1:14" ht="12.75">
      <c r="A8" s="3">
        <v>2</v>
      </c>
      <c r="B8" s="4" t="s">
        <v>5</v>
      </c>
      <c r="C8" s="4">
        <v>0.686</v>
      </c>
      <c r="D8" s="5">
        <v>326</v>
      </c>
      <c r="E8" s="6">
        <f t="shared" si="0"/>
        <v>475.21865889212825</v>
      </c>
      <c r="F8" s="31">
        <f>E8/E18</f>
        <v>0.6543939134650666</v>
      </c>
      <c r="G8" s="5">
        <v>1674</v>
      </c>
      <c r="H8" s="6">
        <f t="shared" si="1"/>
        <v>2440.2332361516033</v>
      </c>
      <c r="I8" s="31">
        <f>H8/H18</f>
        <v>1.5595058422927446</v>
      </c>
      <c r="J8" s="27">
        <f>C8*I8*E18*(1.7274-F8)</f>
        <v>833.6188766204525</v>
      </c>
      <c r="K8" s="19">
        <f>F8+J8/(I8*C8*E18)</f>
        <v>1.7273999999999998</v>
      </c>
      <c r="L8" s="16"/>
      <c r="M8" s="16"/>
      <c r="N8" s="21"/>
    </row>
    <row r="9" spans="1:14" ht="12.75">
      <c r="A9" s="3">
        <v>3</v>
      </c>
      <c r="B9" s="4" t="s">
        <v>6</v>
      </c>
      <c r="C9" s="4">
        <v>0.735</v>
      </c>
      <c r="D9" s="5">
        <v>726</v>
      </c>
      <c r="E9" s="6">
        <f t="shared" si="0"/>
        <v>987.7551020408164</v>
      </c>
      <c r="F9" s="31">
        <f>E9/E18</f>
        <v>1.3601758152267764</v>
      </c>
      <c r="G9" s="5">
        <v>1356</v>
      </c>
      <c r="H9" s="6">
        <f t="shared" si="1"/>
        <v>1844.8979591836735</v>
      </c>
      <c r="I9" s="31">
        <f>H9/H18</f>
        <v>1.1790385866222806</v>
      </c>
      <c r="J9" s="27">
        <f>C9*I9*E18*(1.7274-F9)</f>
        <v>231.10048988635518</v>
      </c>
      <c r="K9" s="19">
        <f>F9+J9/(I9*C9*E18)</f>
        <v>1.7274</v>
      </c>
      <c r="L9" s="16"/>
      <c r="M9" s="16"/>
      <c r="N9" s="21"/>
    </row>
    <row r="10" spans="1:14" ht="12.75">
      <c r="A10" s="3">
        <v>4</v>
      </c>
      <c r="B10" s="4" t="s">
        <v>7</v>
      </c>
      <c r="C10" s="4">
        <v>0.653</v>
      </c>
      <c r="D10" s="5">
        <v>346</v>
      </c>
      <c r="E10" s="6">
        <f t="shared" si="0"/>
        <v>529.8621745788668</v>
      </c>
      <c r="F10" s="31">
        <f>E10/E18</f>
        <v>0.7296400836367043</v>
      </c>
      <c r="G10" s="5">
        <v>1614</v>
      </c>
      <c r="H10" s="6">
        <f t="shared" si="1"/>
        <v>2471.66921898928</v>
      </c>
      <c r="I10" s="31">
        <f>H10/H18</f>
        <v>1.579595970632643</v>
      </c>
      <c r="J10" s="27">
        <f>C10*I10*E18*(1.7274-F10)</f>
        <v>747.3765796267746</v>
      </c>
      <c r="K10" s="19">
        <f>F10+J10/(I10*C10*E18)</f>
        <v>1.7274</v>
      </c>
      <c r="L10" s="16"/>
      <c r="M10" s="16"/>
      <c r="N10" s="21"/>
    </row>
    <row r="11" spans="1:14" ht="12.75">
      <c r="A11" s="3">
        <v>5</v>
      </c>
      <c r="B11" s="4" t="s">
        <v>8</v>
      </c>
      <c r="C11" s="4">
        <v>0.685</v>
      </c>
      <c r="D11" s="5">
        <v>298</v>
      </c>
      <c r="E11" s="6">
        <f t="shared" si="0"/>
        <v>435.0364963503649</v>
      </c>
      <c r="F11" s="31">
        <f>E11/E18</f>
        <v>0.5990615688587014</v>
      </c>
      <c r="G11" s="5">
        <v>1479</v>
      </c>
      <c r="H11" s="6">
        <f t="shared" si="1"/>
        <v>2159.124087591241</v>
      </c>
      <c r="I11" s="31">
        <f>H11/H18</f>
        <v>1.3798544249580662</v>
      </c>
      <c r="J11" s="27">
        <f>C11*I11*E18*(1.7274-F11)</f>
        <v>774.4929264081744</v>
      </c>
      <c r="K11" s="19">
        <f>F11+J11/(I11*C11*E18)</f>
        <v>1.7273999999999998</v>
      </c>
      <c r="L11" s="16"/>
      <c r="M11" s="16"/>
      <c r="N11" s="21"/>
    </row>
    <row r="12" spans="1:14" ht="12.75">
      <c r="A12" s="3">
        <v>6</v>
      </c>
      <c r="B12" s="4" t="s">
        <v>9</v>
      </c>
      <c r="C12" s="4">
        <v>0.682</v>
      </c>
      <c r="D12" s="5">
        <v>470</v>
      </c>
      <c r="E12" s="6">
        <f t="shared" si="0"/>
        <v>689.149560117302</v>
      </c>
      <c r="F12" s="31">
        <f>E12/E18</f>
        <v>0.9489847866227388</v>
      </c>
      <c r="G12" s="5">
        <v>1862</v>
      </c>
      <c r="H12" s="6">
        <f t="shared" si="1"/>
        <v>2730.205278592375</v>
      </c>
      <c r="I12" s="31">
        <f>H12/H18</f>
        <v>1.7448213636078755</v>
      </c>
      <c r="J12" s="27">
        <f>C12*I12*E18*(1.7274-F12)</f>
        <v>672.6681936378028</v>
      </c>
      <c r="K12" s="19">
        <f>F12+J12/(I12*C12*E18)</f>
        <v>1.7274</v>
      </c>
      <c r="L12" s="16"/>
      <c r="M12" s="16"/>
      <c r="N12" s="21"/>
    </row>
    <row r="13" spans="1:14" ht="12.75">
      <c r="A13" s="3">
        <v>7</v>
      </c>
      <c r="B13" s="4" t="s">
        <v>11</v>
      </c>
      <c r="C13" s="4">
        <v>1.724</v>
      </c>
      <c r="D13" s="5">
        <v>1181</v>
      </c>
      <c r="E13" s="6">
        <f t="shared" si="0"/>
        <v>685.0348027842227</v>
      </c>
      <c r="F13" s="31">
        <f>E13/E18</f>
        <v>0.9433186114762699</v>
      </c>
      <c r="G13" s="5">
        <v>2306</v>
      </c>
      <c r="H13" s="6">
        <f t="shared" si="1"/>
        <v>1337.587006960557</v>
      </c>
      <c r="I13" s="31">
        <f>H13/H18</f>
        <v>0.8548259736104422</v>
      </c>
      <c r="J13" s="27">
        <f>C13*I13*E18*(1.7274-F13)</f>
        <v>839.1321281919866</v>
      </c>
      <c r="K13" s="19">
        <f>F13+J13/(I13*C13*E18)</f>
        <v>1.7274</v>
      </c>
      <c r="L13" s="16"/>
      <c r="M13" s="16"/>
      <c r="N13" s="21"/>
    </row>
    <row r="14" spans="1:14" ht="12.75">
      <c r="A14" s="3">
        <v>8</v>
      </c>
      <c r="B14" s="4" t="s">
        <v>10</v>
      </c>
      <c r="C14" s="4">
        <v>1.716</v>
      </c>
      <c r="D14" s="5">
        <v>987</v>
      </c>
      <c r="E14" s="6">
        <f t="shared" si="0"/>
        <v>575.1748251748252</v>
      </c>
      <c r="F14" s="31">
        <f>E14/E18</f>
        <v>0.7920373026812859</v>
      </c>
      <c r="G14" s="5">
        <v>2875</v>
      </c>
      <c r="H14" s="6">
        <f t="shared" si="1"/>
        <v>1675.4079254079254</v>
      </c>
      <c r="I14" s="31">
        <f>H14/H18</f>
        <v>1.07072078569743</v>
      </c>
      <c r="J14" s="27">
        <f>C14*I14*E18*(1.7274-F14)</f>
        <v>1248.037963831258</v>
      </c>
      <c r="K14" s="19">
        <f>F14+J14/(I14*C14*E18)</f>
        <v>1.7274</v>
      </c>
      <c r="L14" s="16"/>
      <c r="M14" s="16"/>
      <c r="N14" s="21"/>
    </row>
    <row r="15" spans="1:14" ht="12.75">
      <c r="A15" s="3">
        <v>9</v>
      </c>
      <c r="B15" s="4" t="s">
        <v>12</v>
      </c>
      <c r="C15" s="4">
        <v>2.03</v>
      </c>
      <c r="D15" s="5">
        <v>763</v>
      </c>
      <c r="E15" s="6">
        <f t="shared" si="0"/>
        <v>375.86206896551727</v>
      </c>
      <c r="F15" s="31">
        <f>E15/E18</f>
        <v>0.5175761633746233</v>
      </c>
      <c r="G15" s="5">
        <v>2303</v>
      </c>
      <c r="H15" s="6">
        <f t="shared" si="1"/>
        <v>1134.4827586206898</v>
      </c>
      <c r="I15" s="31">
        <f>H15/H18</f>
        <v>0.7250259785984814</v>
      </c>
      <c r="J15" s="27">
        <f>C15*I15*E18*(1.7274-F15)</f>
        <v>1293.0817315681666</v>
      </c>
      <c r="K15" s="19">
        <f>F15+J15/(I15*C15*E18)</f>
        <v>1.7273999999999998</v>
      </c>
      <c r="L15" s="16"/>
      <c r="M15" s="16"/>
      <c r="N15" s="21"/>
    </row>
    <row r="16" spans="1:14" ht="12.75">
      <c r="A16" s="3">
        <v>10</v>
      </c>
      <c r="B16" s="4" t="s">
        <v>14</v>
      </c>
      <c r="C16" s="4">
        <v>1.027</v>
      </c>
      <c r="D16" s="5">
        <v>601</v>
      </c>
      <c r="E16" s="6">
        <f t="shared" si="0"/>
        <v>585.1996105160663</v>
      </c>
      <c r="F16" s="31">
        <f>E16/E18</f>
        <v>0.8058418080144637</v>
      </c>
      <c r="G16" s="5">
        <v>1954</v>
      </c>
      <c r="H16" s="6">
        <f t="shared" si="1"/>
        <v>1902.6290165530675</v>
      </c>
      <c r="I16" s="31">
        <f>H16/H18</f>
        <v>1.2159333882811965</v>
      </c>
      <c r="J16" s="27">
        <f>C16*I16*E18*(1.7274-F16)</f>
        <v>835.7131283145733</v>
      </c>
      <c r="K16" s="19">
        <f>F16+J16/(I16*C16*E18)</f>
        <v>1.7274</v>
      </c>
      <c r="L16" s="16"/>
      <c r="M16" s="16"/>
      <c r="N16" s="21"/>
    </row>
    <row r="17" spans="1:14" ht="12.75">
      <c r="A17" s="3">
        <v>11</v>
      </c>
      <c r="B17" s="4" t="s">
        <v>13</v>
      </c>
      <c r="C17" s="4">
        <v>0.188</v>
      </c>
      <c r="D17" s="5">
        <v>108</v>
      </c>
      <c r="E17" s="6">
        <f t="shared" si="0"/>
        <v>574.468085106383</v>
      </c>
      <c r="F17" s="31">
        <f>E17/E18</f>
        <v>0.7910640951050754</v>
      </c>
      <c r="G17" s="5">
        <v>1030</v>
      </c>
      <c r="H17" s="6">
        <f t="shared" si="1"/>
        <v>5478.723404255319</v>
      </c>
      <c r="I17" s="31">
        <f>H17/H18</f>
        <v>3.5013461134218193</v>
      </c>
      <c r="J17" s="27">
        <f>C17*I17*E18*(1.7274-F17)</f>
        <v>447.5883799918557</v>
      </c>
      <c r="K17" s="19">
        <f>F17+J17/(I17*C17*E18)</f>
        <v>1.7274</v>
      </c>
      <c r="L17" s="16"/>
      <c r="M17" s="16"/>
      <c r="N17" s="21"/>
    </row>
    <row r="18" spans="1:14" ht="12.75">
      <c r="A18" s="3"/>
      <c r="B18" s="4" t="s">
        <v>15</v>
      </c>
      <c r="C18" s="8">
        <f>SUM(C7:C17)</f>
        <v>15.459999999999999</v>
      </c>
      <c r="D18" s="9">
        <f>SUM(D7:D17)</f>
        <v>11227</v>
      </c>
      <c r="E18" s="10">
        <f t="shared" si="0"/>
        <v>726.196636481242</v>
      </c>
      <c r="F18" s="7">
        <f>E18/E18</f>
        <v>1</v>
      </c>
      <c r="G18" s="11">
        <f>SUM(G7:G17)</f>
        <v>24191</v>
      </c>
      <c r="H18" s="10">
        <f t="shared" si="1"/>
        <v>1564.7477360931437</v>
      </c>
      <c r="I18" s="7">
        <f>H18/H18</f>
        <v>1</v>
      </c>
      <c r="J18" s="14">
        <f>SUM(J7:J17)</f>
        <v>8796.012997451811</v>
      </c>
      <c r="K18" s="12" t="s">
        <v>19</v>
      </c>
      <c r="L18" s="17"/>
      <c r="M18" s="17"/>
      <c r="N18" s="22"/>
    </row>
  </sheetData>
  <printOptions/>
  <pageMargins left="0.75" right="0.75" top="1" bottom="1" header="0.5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9"/>
  <sheetViews>
    <sheetView tabSelected="1" workbookViewId="0" topLeftCell="A1">
      <selection activeCell="S6" sqref="S6"/>
    </sheetView>
  </sheetViews>
  <sheetFormatPr defaultColWidth="9.00390625" defaultRowHeight="12.75"/>
  <cols>
    <col min="2" max="2" width="19.625" style="0" customWidth="1"/>
    <col min="5" max="5" width="9.625" style="0" bestFit="1" customWidth="1"/>
    <col min="6" max="6" width="10.00390625" style="0" customWidth="1"/>
    <col min="7" max="8" width="9.625" style="0" customWidth="1"/>
    <col min="9" max="9" width="11.25390625" style="0" customWidth="1"/>
    <col min="11" max="11" width="9.00390625" style="0" customWidth="1"/>
    <col min="12" max="13" width="9.125" style="0" hidden="1" customWidth="1"/>
    <col min="14" max="14" width="0.12890625" style="0" hidden="1" customWidth="1"/>
    <col min="15" max="15" width="9.125" style="0" hidden="1" customWidth="1"/>
  </cols>
  <sheetData>
    <row r="3" spans="3:14" ht="12.75">
      <c r="C3" s="32" t="s">
        <v>34</v>
      </c>
      <c r="D3" s="32"/>
      <c r="E3" s="32"/>
      <c r="F3" s="32"/>
      <c r="G3" s="32"/>
      <c r="H3" s="32"/>
      <c r="I3" s="32"/>
      <c r="J3" s="32"/>
      <c r="K3" s="13"/>
      <c r="L3" s="13"/>
      <c r="M3" s="13"/>
      <c r="N3" s="13"/>
    </row>
    <row r="4" spans="3:14" ht="12.75">
      <c r="C4" s="30" t="s">
        <v>26</v>
      </c>
      <c r="D4" s="30"/>
      <c r="E4" s="30"/>
      <c r="F4" s="30"/>
      <c r="G4" s="30"/>
      <c r="H4" s="30"/>
      <c r="I4" s="30"/>
      <c r="J4" s="30"/>
      <c r="K4" s="13"/>
      <c r="L4" s="13"/>
      <c r="M4" s="13"/>
      <c r="N4" s="13"/>
    </row>
    <row r="6" spans="1:17" ht="120">
      <c r="A6" s="1"/>
      <c r="B6" s="1" t="s">
        <v>0</v>
      </c>
      <c r="C6" s="2" t="s">
        <v>28</v>
      </c>
      <c r="D6" s="2" t="s">
        <v>1</v>
      </c>
      <c r="E6" s="2" t="s">
        <v>21</v>
      </c>
      <c r="F6" s="2" t="s">
        <v>31</v>
      </c>
      <c r="G6" s="2" t="s">
        <v>32</v>
      </c>
      <c r="H6" s="2" t="s">
        <v>33</v>
      </c>
      <c r="I6" s="2" t="s">
        <v>22</v>
      </c>
      <c r="J6" s="2" t="s">
        <v>23</v>
      </c>
      <c r="K6" s="2" t="s">
        <v>24</v>
      </c>
      <c r="L6" s="2" t="s">
        <v>25</v>
      </c>
      <c r="M6" s="15"/>
      <c r="N6" s="15"/>
      <c r="O6" s="15"/>
      <c r="P6" s="15"/>
      <c r="Q6" s="20"/>
    </row>
    <row r="7" spans="1:17" ht="12.75">
      <c r="A7" s="3">
        <v>1</v>
      </c>
      <c r="B7" s="4" t="s">
        <v>4</v>
      </c>
      <c r="C7" s="4">
        <v>5.334</v>
      </c>
      <c r="D7" s="5">
        <v>5102</v>
      </c>
      <c r="E7" s="23">
        <v>6540</v>
      </c>
      <c r="F7" s="27">
        <v>946.8</v>
      </c>
      <c r="G7" s="24"/>
      <c r="H7" s="25"/>
      <c r="I7" s="28">
        <f>E7+F7+G7+H7</f>
        <v>7486.8</v>
      </c>
      <c r="J7" s="33">
        <v>7486.8</v>
      </c>
      <c r="K7" s="27">
        <f>I7-J7</f>
        <v>0</v>
      </c>
      <c r="L7" s="25"/>
      <c r="M7" s="16"/>
      <c r="N7" s="18">
        <f>J7+254.7</f>
        <v>7741.5</v>
      </c>
      <c r="O7" s="16"/>
      <c r="P7" s="16"/>
      <c r="Q7" s="21"/>
    </row>
    <row r="8" spans="1:17" ht="12.75">
      <c r="A8" s="3">
        <v>2</v>
      </c>
      <c r="B8" s="4" t="s">
        <v>5</v>
      </c>
      <c r="C8" s="4">
        <v>0.686</v>
      </c>
      <c r="D8" s="5">
        <v>338</v>
      </c>
      <c r="E8" s="23">
        <v>336</v>
      </c>
      <c r="F8" s="27">
        <v>815.8</v>
      </c>
      <c r="G8" s="28">
        <f aca="true" t="shared" si="0" ref="G8:G17">J8-F8-E8-O8-L8</f>
        <v>461.96000000000004</v>
      </c>
      <c r="H8" s="25"/>
      <c r="I8" s="34">
        <f aca="true" t="shared" si="1" ref="I8:I17">E8+F8+G8+H8</f>
        <v>1613.76</v>
      </c>
      <c r="J8" s="33">
        <v>1644</v>
      </c>
      <c r="K8" s="27">
        <f>I8-J8</f>
        <v>-30.24000000000001</v>
      </c>
      <c r="L8" s="25"/>
      <c r="M8" s="16"/>
      <c r="N8" s="18">
        <f>J8+29.6</f>
        <v>1673.6</v>
      </c>
      <c r="O8" s="18">
        <f aca="true" t="shared" si="2" ref="O8:O17">E8*9%</f>
        <v>30.24</v>
      </c>
      <c r="P8" s="16"/>
      <c r="Q8" s="21"/>
    </row>
    <row r="9" spans="1:17" ht="12.75">
      <c r="A9" s="3">
        <v>3</v>
      </c>
      <c r="B9" s="4" t="s">
        <v>6</v>
      </c>
      <c r="C9" s="4">
        <v>0.735</v>
      </c>
      <c r="D9" s="5">
        <v>710</v>
      </c>
      <c r="E9" s="23">
        <v>801</v>
      </c>
      <c r="F9" s="27">
        <v>218</v>
      </c>
      <c r="G9" s="28">
        <f t="shared" si="0"/>
        <v>234.91</v>
      </c>
      <c r="H9" s="25"/>
      <c r="I9" s="34">
        <f t="shared" si="1"/>
        <v>1253.91</v>
      </c>
      <c r="J9" s="33">
        <v>1326</v>
      </c>
      <c r="K9" s="27">
        <f>I9-J9</f>
        <v>-72.08999999999992</v>
      </c>
      <c r="L9" s="25"/>
      <c r="M9" s="16"/>
      <c r="N9" s="18">
        <f>J9+31.1</f>
        <v>1357.1</v>
      </c>
      <c r="O9" s="18">
        <f t="shared" si="2"/>
        <v>72.09</v>
      </c>
      <c r="P9" s="16"/>
      <c r="Q9" s="21"/>
    </row>
    <row r="10" spans="1:17" ht="12.75">
      <c r="A10" s="3">
        <v>4</v>
      </c>
      <c r="B10" s="4" t="s">
        <v>7</v>
      </c>
      <c r="C10" s="4">
        <v>0.653</v>
      </c>
      <c r="D10" s="5">
        <v>328</v>
      </c>
      <c r="E10" s="23">
        <v>370</v>
      </c>
      <c r="F10" s="27">
        <v>731.9</v>
      </c>
      <c r="G10" s="28">
        <f t="shared" si="0"/>
        <v>448.80000000000007</v>
      </c>
      <c r="H10" s="24">
        <v>110</v>
      </c>
      <c r="I10" s="34">
        <f t="shared" si="1"/>
        <v>1660.7000000000003</v>
      </c>
      <c r="J10" s="33">
        <v>1694</v>
      </c>
      <c r="K10" s="27">
        <f>I10-J10</f>
        <v>-33.29999999999973</v>
      </c>
      <c r="L10" s="25">
        <v>110</v>
      </c>
      <c r="M10" s="16"/>
      <c r="N10" s="18">
        <f>J10+28</f>
        <v>1722</v>
      </c>
      <c r="O10" s="18">
        <f t="shared" si="2"/>
        <v>33.3</v>
      </c>
      <c r="P10" s="16"/>
      <c r="Q10" s="21"/>
    </row>
    <row r="11" spans="1:17" ht="12.75">
      <c r="A11" s="3">
        <v>5</v>
      </c>
      <c r="B11" s="4" t="s">
        <v>8</v>
      </c>
      <c r="C11" s="4">
        <v>0.685</v>
      </c>
      <c r="D11" s="5">
        <v>307</v>
      </c>
      <c r="E11" s="23">
        <v>432</v>
      </c>
      <c r="F11" s="27">
        <v>759.4</v>
      </c>
      <c r="G11" s="28">
        <f t="shared" si="0"/>
        <v>218.72000000000003</v>
      </c>
      <c r="H11" s="24"/>
      <c r="I11" s="34">
        <f t="shared" si="1"/>
        <v>1410.1200000000001</v>
      </c>
      <c r="J11" s="33">
        <v>1449</v>
      </c>
      <c r="K11" s="27">
        <f aca="true" t="shared" si="3" ref="K11:K17">I11-J11+L11</f>
        <v>-38.87999999999988</v>
      </c>
      <c r="L11" s="25"/>
      <c r="M11" s="16"/>
      <c r="N11" s="18">
        <f>J11+24.8</f>
        <v>1473.8</v>
      </c>
      <c r="O11" s="18">
        <f t="shared" si="2"/>
        <v>38.879999999999995</v>
      </c>
      <c r="P11" s="16"/>
      <c r="Q11" s="21"/>
    </row>
    <row r="12" spans="1:17" ht="12.75">
      <c r="A12" s="3">
        <v>6</v>
      </c>
      <c r="B12" s="4" t="s">
        <v>9</v>
      </c>
      <c r="C12" s="4">
        <v>0.682</v>
      </c>
      <c r="D12" s="5">
        <v>464</v>
      </c>
      <c r="E12" s="23">
        <v>534</v>
      </c>
      <c r="F12" s="27">
        <v>655.6</v>
      </c>
      <c r="G12" s="28">
        <f t="shared" si="0"/>
        <v>594.3400000000001</v>
      </c>
      <c r="H12" s="24"/>
      <c r="I12" s="34">
        <f t="shared" si="1"/>
        <v>1783.94</v>
      </c>
      <c r="J12" s="33">
        <v>1832</v>
      </c>
      <c r="K12" s="27">
        <f t="shared" si="3"/>
        <v>-48.059999999999945</v>
      </c>
      <c r="L12" s="25"/>
      <c r="M12" s="16"/>
      <c r="N12" s="18">
        <f>J12+33.2</f>
        <v>1865.2</v>
      </c>
      <c r="O12" s="18">
        <f t="shared" si="2"/>
        <v>48.059999999999995</v>
      </c>
      <c r="P12" s="16"/>
      <c r="Q12" s="21"/>
    </row>
    <row r="13" spans="1:17" ht="12.75">
      <c r="A13" s="3">
        <v>7</v>
      </c>
      <c r="B13" s="4" t="s">
        <v>11</v>
      </c>
      <c r="C13" s="4">
        <v>1.724</v>
      </c>
      <c r="D13" s="5">
        <v>1139</v>
      </c>
      <c r="E13" s="23">
        <v>1278</v>
      </c>
      <c r="F13" s="27">
        <v>835.8</v>
      </c>
      <c r="G13" s="28">
        <f t="shared" si="0"/>
        <v>47.18000000000005</v>
      </c>
      <c r="H13" s="24"/>
      <c r="I13" s="34">
        <f t="shared" si="1"/>
        <v>2160.98</v>
      </c>
      <c r="J13" s="33">
        <v>2276</v>
      </c>
      <c r="K13" s="27">
        <f t="shared" si="3"/>
        <v>-115.01999999999998</v>
      </c>
      <c r="L13" s="25"/>
      <c r="M13" s="16"/>
      <c r="N13" s="18">
        <f>J13+72</f>
        <v>2348</v>
      </c>
      <c r="O13" s="18">
        <f t="shared" si="2"/>
        <v>115.02</v>
      </c>
      <c r="P13" s="16"/>
      <c r="Q13" s="21"/>
    </row>
    <row r="14" spans="1:17" ht="12.75">
      <c r="A14" s="3">
        <v>8</v>
      </c>
      <c r="B14" s="4" t="s">
        <v>10</v>
      </c>
      <c r="C14" s="4">
        <v>1.716</v>
      </c>
      <c r="D14" s="5">
        <v>938</v>
      </c>
      <c r="E14" s="23">
        <v>1017</v>
      </c>
      <c r="F14" s="27">
        <v>1251.3</v>
      </c>
      <c r="G14" s="28">
        <f t="shared" si="0"/>
        <v>485.1700000000001</v>
      </c>
      <c r="H14" s="24">
        <v>110</v>
      </c>
      <c r="I14" s="34">
        <f t="shared" si="1"/>
        <v>2863.4700000000003</v>
      </c>
      <c r="J14" s="33">
        <v>2955</v>
      </c>
      <c r="K14" s="27">
        <f>I14-J14</f>
        <v>-91.52999999999975</v>
      </c>
      <c r="L14" s="25">
        <v>110</v>
      </c>
      <c r="M14" s="16"/>
      <c r="N14" s="18">
        <f>J14+79.2</f>
        <v>3034.2</v>
      </c>
      <c r="O14" s="18">
        <f t="shared" si="2"/>
        <v>91.53</v>
      </c>
      <c r="P14" s="16"/>
      <c r="Q14" s="21"/>
    </row>
    <row r="15" spans="1:17" ht="12.75">
      <c r="A15" s="3">
        <v>9</v>
      </c>
      <c r="B15" s="4" t="s">
        <v>12</v>
      </c>
      <c r="C15" s="4">
        <v>2.03</v>
      </c>
      <c r="D15" s="5">
        <v>757</v>
      </c>
      <c r="E15" s="23">
        <v>898</v>
      </c>
      <c r="F15" s="27">
        <v>1324.1</v>
      </c>
      <c r="G15" s="28">
        <f t="shared" si="0"/>
        <v>70.0800000000001</v>
      </c>
      <c r="H15" s="24">
        <v>295</v>
      </c>
      <c r="I15" s="34">
        <f t="shared" si="1"/>
        <v>2587.18</v>
      </c>
      <c r="J15" s="33">
        <v>2668</v>
      </c>
      <c r="K15" s="27">
        <f>I15-J15</f>
        <v>-80.82000000000016</v>
      </c>
      <c r="L15" s="25">
        <v>295</v>
      </c>
      <c r="M15" s="16"/>
      <c r="N15" s="18">
        <f>J15+121.4</f>
        <v>2789.4</v>
      </c>
      <c r="O15" s="18">
        <f t="shared" si="2"/>
        <v>80.82</v>
      </c>
      <c r="P15" s="16"/>
      <c r="Q15" s="21"/>
    </row>
    <row r="16" spans="1:17" ht="12.75">
      <c r="A16" s="3">
        <v>10</v>
      </c>
      <c r="B16" s="4" t="s">
        <v>14</v>
      </c>
      <c r="C16" s="4">
        <v>1.027</v>
      </c>
      <c r="D16" s="5">
        <v>575</v>
      </c>
      <c r="E16" s="23">
        <v>660</v>
      </c>
      <c r="F16" s="27">
        <v>817.8</v>
      </c>
      <c r="G16" s="28">
        <f t="shared" si="0"/>
        <v>386.80000000000007</v>
      </c>
      <c r="H16" s="25"/>
      <c r="I16" s="34">
        <f t="shared" si="1"/>
        <v>1864.6</v>
      </c>
      <c r="J16" s="33">
        <v>1924</v>
      </c>
      <c r="K16" s="27">
        <f t="shared" si="3"/>
        <v>-59.40000000000009</v>
      </c>
      <c r="L16" s="25"/>
      <c r="M16" s="16"/>
      <c r="N16" s="18">
        <f>J16+53.5</f>
        <v>1977.5</v>
      </c>
      <c r="O16" s="18">
        <f t="shared" si="2"/>
        <v>59.4</v>
      </c>
      <c r="P16" s="16"/>
      <c r="Q16" s="21"/>
    </row>
    <row r="17" spans="1:17" ht="12.75">
      <c r="A17" s="3">
        <v>11</v>
      </c>
      <c r="B17" s="4" t="s">
        <v>13</v>
      </c>
      <c r="C17" s="4">
        <v>0.188</v>
      </c>
      <c r="D17" s="5">
        <v>105</v>
      </c>
      <c r="E17" s="23">
        <v>151</v>
      </c>
      <c r="F17" s="27">
        <v>439.5</v>
      </c>
      <c r="G17" s="28">
        <f t="shared" si="0"/>
        <v>405.91</v>
      </c>
      <c r="H17" s="25"/>
      <c r="I17" s="34">
        <f t="shared" si="1"/>
        <v>996.4100000000001</v>
      </c>
      <c r="J17" s="33">
        <v>1010</v>
      </c>
      <c r="K17" s="27">
        <f t="shared" si="3"/>
        <v>-13.589999999999918</v>
      </c>
      <c r="L17" s="25"/>
      <c r="M17" s="16"/>
      <c r="N17" s="18">
        <f>J17+9.9</f>
        <v>1019.9</v>
      </c>
      <c r="O17" s="18">
        <f t="shared" si="2"/>
        <v>13.59</v>
      </c>
      <c r="P17" s="16"/>
      <c r="Q17" s="21"/>
    </row>
    <row r="18" spans="1:17" ht="12.75">
      <c r="A18" s="3"/>
      <c r="B18" s="4" t="s">
        <v>15</v>
      </c>
      <c r="C18" s="8">
        <f aca="true" t="shared" si="4" ref="C18:L18">SUM(C7:C17)</f>
        <v>15.459999999999999</v>
      </c>
      <c r="D18" s="26">
        <f t="shared" si="4"/>
        <v>10763</v>
      </c>
      <c r="E18" s="25">
        <f t="shared" si="4"/>
        <v>13017</v>
      </c>
      <c r="F18" s="25">
        <f t="shared" si="4"/>
        <v>8796</v>
      </c>
      <c r="G18" s="14">
        <f t="shared" si="4"/>
        <v>3353.8700000000003</v>
      </c>
      <c r="H18" s="14">
        <f t="shared" si="4"/>
        <v>515</v>
      </c>
      <c r="I18" s="14">
        <f t="shared" si="4"/>
        <v>25681.870000000003</v>
      </c>
      <c r="J18" s="26">
        <f t="shared" si="4"/>
        <v>26264.8</v>
      </c>
      <c r="K18" s="14">
        <f t="shared" si="4"/>
        <v>-582.9299999999994</v>
      </c>
      <c r="L18" s="25">
        <f t="shared" si="4"/>
        <v>515</v>
      </c>
      <c r="M18" s="17"/>
      <c r="N18" s="18">
        <f>SUM(N7:N17)</f>
        <v>27002.200000000004</v>
      </c>
      <c r="O18" s="17"/>
      <c r="P18" s="17"/>
      <c r="Q18" s="22"/>
    </row>
    <row r="19" ht="12.75">
      <c r="J19" s="29"/>
    </row>
  </sheetData>
  <mergeCells count="1">
    <mergeCell ref="C3:J3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Q9" sqref="Q9"/>
    </sheetView>
  </sheetViews>
  <sheetFormatPr defaultColWidth="9.00390625" defaultRowHeight="12.75"/>
  <cols>
    <col min="2" max="2" width="19.625" style="0" customWidth="1"/>
    <col min="5" max="5" width="9.625" style="0" bestFit="1" customWidth="1"/>
    <col min="6" max="6" width="10.00390625" style="0" customWidth="1"/>
    <col min="7" max="8" width="9.625" style="0" customWidth="1"/>
    <col min="9" max="9" width="11.25390625" style="0" customWidth="1"/>
    <col min="12" max="12" width="9.125" style="0" hidden="1" customWidth="1"/>
    <col min="13" max="13" width="9.00390625" style="0" customWidth="1"/>
    <col min="14" max="14" width="9.625" style="0" hidden="1" customWidth="1"/>
    <col min="15" max="15" width="9.125" style="0" hidden="1" customWidth="1"/>
  </cols>
  <sheetData>
    <row r="3" spans="3:14" ht="12.75">
      <c r="C3" s="32" t="s">
        <v>34</v>
      </c>
      <c r="D3" s="32"/>
      <c r="E3" s="32"/>
      <c r="F3" s="32"/>
      <c r="G3" s="32"/>
      <c r="H3" s="32"/>
      <c r="I3" s="32"/>
      <c r="J3" s="32"/>
      <c r="K3" s="13"/>
      <c r="L3" s="13"/>
      <c r="M3" s="13"/>
      <c r="N3" s="13"/>
    </row>
    <row r="4" spans="3:14" ht="12.75">
      <c r="C4" s="30" t="s">
        <v>27</v>
      </c>
      <c r="D4" s="30"/>
      <c r="E4" s="30"/>
      <c r="F4" s="30"/>
      <c r="G4" s="30"/>
      <c r="H4" s="30"/>
      <c r="I4" s="30"/>
      <c r="J4" s="30"/>
      <c r="K4" s="13"/>
      <c r="L4" s="13"/>
      <c r="M4" s="13"/>
      <c r="N4" s="13"/>
    </row>
    <row r="6" spans="1:17" ht="120">
      <c r="A6" s="1"/>
      <c r="B6" s="1" t="s">
        <v>0</v>
      </c>
      <c r="C6" s="2" t="s">
        <v>28</v>
      </c>
      <c r="D6" s="2" t="s">
        <v>1</v>
      </c>
      <c r="E6" s="2" t="s">
        <v>21</v>
      </c>
      <c r="F6" s="2" t="s">
        <v>31</v>
      </c>
      <c r="G6" s="2" t="s">
        <v>32</v>
      </c>
      <c r="H6" s="2" t="s">
        <v>33</v>
      </c>
      <c r="I6" s="2" t="s">
        <v>22</v>
      </c>
      <c r="J6" s="2" t="s">
        <v>23</v>
      </c>
      <c r="K6" s="2" t="s">
        <v>24</v>
      </c>
      <c r="L6" s="2" t="s">
        <v>25</v>
      </c>
      <c r="M6" s="15"/>
      <c r="N6" s="15"/>
      <c r="O6" s="15"/>
      <c r="P6" s="15"/>
      <c r="Q6" s="20"/>
    </row>
    <row r="7" spans="1:17" ht="12.75">
      <c r="A7" s="3">
        <v>1</v>
      </c>
      <c r="B7" s="4" t="s">
        <v>4</v>
      </c>
      <c r="C7" s="4">
        <v>5.334</v>
      </c>
      <c r="D7" s="5">
        <v>5102</v>
      </c>
      <c r="E7" s="23">
        <v>6856</v>
      </c>
      <c r="F7" s="27">
        <v>873.2</v>
      </c>
      <c r="G7" s="24"/>
      <c r="H7" s="24"/>
      <c r="I7" s="28">
        <f>E7+F7+G7+H7</f>
        <v>7729.2</v>
      </c>
      <c r="J7" s="33">
        <v>7729.2</v>
      </c>
      <c r="K7" s="27">
        <f>I7-J7</f>
        <v>0</v>
      </c>
      <c r="L7" s="25"/>
      <c r="M7" s="16"/>
      <c r="N7" s="18">
        <f>J7+254.7</f>
        <v>7983.9</v>
      </c>
      <c r="O7" s="16"/>
      <c r="P7" s="16"/>
      <c r="Q7" s="21"/>
    </row>
    <row r="8" spans="1:17" ht="12.75">
      <c r="A8" s="3">
        <v>2</v>
      </c>
      <c r="B8" s="4" t="s">
        <v>5</v>
      </c>
      <c r="C8" s="4">
        <v>0.686</v>
      </c>
      <c r="D8" s="5">
        <v>338</v>
      </c>
      <c r="E8" s="23">
        <v>340</v>
      </c>
      <c r="F8" s="27">
        <v>833.6</v>
      </c>
      <c r="G8" s="28">
        <f aca="true" t="shared" si="0" ref="G8:G17">J8-F8-E8-O8-L8</f>
        <v>469.79999999999995</v>
      </c>
      <c r="H8" s="24"/>
      <c r="I8" s="34">
        <f aca="true" t="shared" si="1" ref="I8:I17">E8+F8+G8+H8</f>
        <v>1643.3999999999999</v>
      </c>
      <c r="J8" s="33">
        <v>1674</v>
      </c>
      <c r="K8" s="27">
        <f>I8-J8</f>
        <v>-30.600000000000136</v>
      </c>
      <c r="L8" s="25"/>
      <c r="M8" s="16"/>
      <c r="N8" s="18">
        <f>J8+29.6</f>
        <v>1703.6</v>
      </c>
      <c r="O8" s="18">
        <f aca="true" t="shared" si="2" ref="O8:O17">E8*9%</f>
        <v>30.599999999999998</v>
      </c>
      <c r="P8" s="16"/>
      <c r="Q8" s="21"/>
    </row>
    <row r="9" spans="1:17" ht="12.75">
      <c r="A9" s="3">
        <v>3</v>
      </c>
      <c r="B9" s="4" t="s">
        <v>6</v>
      </c>
      <c r="C9" s="4">
        <v>0.735</v>
      </c>
      <c r="D9" s="5">
        <v>710</v>
      </c>
      <c r="E9" s="23">
        <v>805</v>
      </c>
      <c r="F9" s="27">
        <v>231.1</v>
      </c>
      <c r="G9" s="28">
        <f t="shared" si="0"/>
        <v>147.4500000000001</v>
      </c>
      <c r="H9" s="24"/>
      <c r="I9" s="34">
        <f t="shared" si="1"/>
        <v>1183.55</v>
      </c>
      <c r="J9" s="33">
        <v>1256</v>
      </c>
      <c r="K9" s="27">
        <f>I9-J9</f>
        <v>-72.45000000000005</v>
      </c>
      <c r="L9" s="25"/>
      <c r="M9" s="16"/>
      <c r="N9" s="18">
        <f>J9+31.1</f>
        <v>1287.1</v>
      </c>
      <c r="O9" s="18">
        <f t="shared" si="2"/>
        <v>72.45</v>
      </c>
      <c r="P9" s="16"/>
      <c r="Q9" s="21"/>
    </row>
    <row r="10" spans="1:17" ht="12.75">
      <c r="A10" s="3">
        <v>4</v>
      </c>
      <c r="B10" s="4" t="s">
        <v>7</v>
      </c>
      <c r="C10" s="4">
        <v>0.653</v>
      </c>
      <c r="D10" s="5">
        <v>328</v>
      </c>
      <c r="E10" s="23">
        <v>375</v>
      </c>
      <c r="F10" s="27">
        <v>747.4</v>
      </c>
      <c r="G10" s="28">
        <f t="shared" si="0"/>
        <v>457.85</v>
      </c>
      <c r="H10" s="24">
        <v>110</v>
      </c>
      <c r="I10" s="34">
        <f t="shared" si="1"/>
        <v>1690.25</v>
      </c>
      <c r="J10" s="33">
        <v>1724</v>
      </c>
      <c r="K10" s="27">
        <f>I10-J10</f>
        <v>-33.75</v>
      </c>
      <c r="L10" s="25">
        <v>110</v>
      </c>
      <c r="M10" s="16"/>
      <c r="N10" s="18">
        <f>J10+28</f>
        <v>1752</v>
      </c>
      <c r="O10" s="18">
        <f t="shared" si="2"/>
        <v>33.75</v>
      </c>
      <c r="P10" s="16"/>
      <c r="Q10" s="21"/>
    </row>
    <row r="11" spans="1:17" ht="12.75">
      <c r="A11" s="3">
        <v>5</v>
      </c>
      <c r="B11" s="4" t="s">
        <v>8</v>
      </c>
      <c r="C11" s="4">
        <v>0.685</v>
      </c>
      <c r="D11" s="5">
        <v>307</v>
      </c>
      <c r="E11" s="23">
        <v>439</v>
      </c>
      <c r="F11" s="27">
        <v>774.5</v>
      </c>
      <c r="G11" s="28">
        <f t="shared" si="0"/>
        <v>225.99</v>
      </c>
      <c r="H11" s="24"/>
      <c r="I11" s="34">
        <f t="shared" si="1"/>
        <v>1439.49</v>
      </c>
      <c r="J11" s="33">
        <v>1479</v>
      </c>
      <c r="K11" s="27">
        <f aca="true" t="shared" si="3" ref="K11:K17">I11-J11</f>
        <v>-39.50999999999999</v>
      </c>
      <c r="L11" s="25"/>
      <c r="M11" s="16"/>
      <c r="N11" s="18">
        <f>J11+24.8</f>
        <v>1503.8</v>
      </c>
      <c r="O11" s="18">
        <f t="shared" si="2"/>
        <v>39.51</v>
      </c>
      <c r="P11" s="16"/>
      <c r="Q11" s="21"/>
    </row>
    <row r="12" spans="1:17" ht="12.75">
      <c r="A12" s="3">
        <v>6</v>
      </c>
      <c r="B12" s="4" t="s">
        <v>9</v>
      </c>
      <c r="C12" s="4">
        <v>0.682</v>
      </c>
      <c r="D12" s="5">
        <v>464</v>
      </c>
      <c r="E12" s="23">
        <v>538</v>
      </c>
      <c r="F12" s="27">
        <v>672.7</v>
      </c>
      <c r="G12" s="28">
        <f t="shared" si="0"/>
        <v>602.88</v>
      </c>
      <c r="H12" s="24"/>
      <c r="I12" s="34">
        <f t="shared" si="1"/>
        <v>1813.58</v>
      </c>
      <c r="J12" s="33">
        <v>1862</v>
      </c>
      <c r="K12" s="27">
        <f t="shared" si="3"/>
        <v>-48.42000000000007</v>
      </c>
      <c r="L12" s="25"/>
      <c r="M12" s="16"/>
      <c r="N12" s="18">
        <f>J12+33.2</f>
        <v>1895.2</v>
      </c>
      <c r="O12" s="18">
        <f t="shared" si="2"/>
        <v>48.42</v>
      </c>
      <c r="P12" s="16"/>
      <c r="Q12" s="21"/>
    </row>
    <row r="13" spans="1:17" ht="12.75">
      <c r="A13" s="3">
        <v>7</v>
      </c>
      <c r="B13" s="4" t="s">
        <v>11</v>
      </c>
      <c r="C13" s="4">
        <v>1.724</v>
      </c>
      <c r="D13" s="5">
        <v>1139</v>
      </c>
      <c r="E13" s="23">
        <v>1306</v>
      </c>
      <c r="F13" s="27">
        <v>839.1</v>
      </c>
      <c r="G13" s="28">
        <f t="shared" si="0"/>
        <v>43.3600000000001</v>
      </c>
      <c r="H13" s="24"/>
      <c r="I13" s="34">
        <f t="shared" si="1"/>
        <v>2188.46</v>
      </c>
      <c r="J13" s="33">
        <v>2306</v>
      </c>
      <c r="K13" s="27">
        <f t="shared" si="3"/>
        <v>-117.53999999999996</v>
      </c>
      <c r="L13" s="25"/>
      <c r="M13" s="16"/>
      <c r="N13" s="18">
        <f>J13+72</f>
        <v>2378</v>
      </c>
      <c r="O13" s="18">
        <f t="shared" si="2"/>
        <v>117.53999999999999</v>
      </c>
      <c r="P13" s="16"/>
      <c r="Q13" s="21"/>
    </row>
    <row r="14" spans="1:17" ht="12.75">
      <c r="A14" s="3">
        <v>8</v>
      </c>
      <c r="B14" s="4" t="s">
        <v>10</v>
      </c>
      <c r="C14" s="4">
        <v>1.716</v>
      </c>
      <c r="D14" s="5">
        <v>938</v>
      </c>
      <c r="E14" s="23">
        <v>1039</v>
      </c>
      <c r="F14" s="27">
        <v>1248</v>
      </c>
      <c r="G14" s="28">
        <f t="shared" si="0"/>
        <v>494.49</v>
      </c>
      <c r="H14" s="24">
        <v>110</v>
      </c>
      <c r="I14" s="34">
        <f t="shared" si="1"/>
        <v>2891.49</v>
      </c>
      <c r="J14" s="33">
        <v>2985</v>
      </c>
      <c r="K14" s="27">
        <f t="shared" si="3"/>
        <v>-93.51000000000022</v>
      </c>
      <c r="L14" s="25">
        <v>110</v>
      </c>
      <c r="M14" s="16"/>
      <c r="N14" s="18">
        <f>J14+79.2</f>
        <v>3064.2</v>
      </c>
      <c r="O14" s="18">
        <f t="shared" si="2"/>
        <v>93.50999999999999</v>
      </c>
      <c r="P14" s="16"/>
      <c r="Q14" s="21"/>
    </row>
    <row r="15" spans="1:17" ht="12.75">
      <c r="A15" s="3">
        <v>9</v>
      </c>
      <c r="B15" s="4" t="s">
        <v>12</v>
      </c>
      <c r="C15" s="4">
        <v>2.03</v>
      </c>
      <c r="D15" s="5">
        <v>757</v>
      </c>
      <c r="E15" s="23">
        <v>902</v>
      </c>
      <c r="F15" s="27">
        <v>1293.1</v>
      </c>
      <c r="G15" s="28">
        <f t="shared" si="0"/>
        <v>23.720000000000084</v>
      </c>
      <c r="H15" s="24">
        <v>295</v>
      </c>
      <c r="I15" s="34">
        <f t="shared" si="1"/>
        <v>2513.82</v>
      </c>
      <c r="J15" s="33">
        <v>2595</v>
      </c>
      <c r="K15" s="27">
        <f t="shared" si="3"/>
        <v>-81.17999999999984</v>
      </c>
      <c r="L15" s="25">
        <v>295</v>
      </c>
      <c r="M15" s="16"/>
      <c r="N15" s="18">
        <f>J15+121.4</f>
        <v>2716.4</v>
      </c>
      <c r="O15" s="18">
        <f t="shared" si="2"/>
        <v>81.17999999999999</v>
      </c>
      <c r="P15" s="16"/>
      <c r="Q15" s="21"/>
    </row>
    <row r="16" spans="1:17" ht="12.75">
      <c r="A16" s="3">
        <v>10</v>
      </c>
      <c r="B16" s="4" t="s">
        <v>14</v>
      </c>
      <c r="C16" s="4">
        <v>1.027</v>
      </c>
      <c r="D16" s="5">
        <v>575</v>
      </c>
      <c r="E16" s="23">
        <v>653</v>
      </c>
      <c r="F16" s="27">
        <v>835.7</v>
      </c>
      <c r="G16" s="28">
        <f t="shared" si="0"/>
        <v>406.53</v>
      </c>
      <c r="H16" s="24"/>
      <c r="I16" s="34">
        <f t="shared" si="1"/>
        <v>1895.23</v>
      </c>
      <c r="J16" s="33">
        <v>1954</v>
      </c>
      <c r="K16" s="27">
        <f t="shared" si="3"/>
        <v>-58.76999999999998</v>
      </c>
      <c r="L16" s="25"/>
      <c r="M16" s="16"/>
      <c r="N16" s="18">
        <f>J16+53.5</f>
        <v>2007.5</v>
      </c>
      <c r="O16" s="18">
        <f t="shared" si="2"/>
        <v>58.769999999999996</v>
      </c>
      <c r="P16" s="16"/>
      <c r="Q16" s="21"/>
    </row>
    <row r="17" spans="1:17" ht="12.75">
      <c r="A17" s="3">
        <v>11</v>
      </c>
      <c r="B17" s="4" t="s">
        <v>13</v>
      </c>
      <c r="C17" s="4">
        <v>0.188</v>
      </c>
      <c r="D17" s="5">
        <v>105</v>
      </c>
      <c r="E17" s="23">
        <v>153</v>
      </c>
      <c r="F17" s="27">
        <v>447.6</v>
      </c>
      <c r="G17" s="28">
        <f t="shared" si="0"/>
        <v>415.63</v>
      </c>
      <c r="H17" s="24"/>
      <c r="I17" s="34">
        <f t="shared" si="1"/>
        <v>1016.23</v>
      </c>
      <c r="J17" s="33">
        <v>1030</v>
      </c>
      <c r="K17" s="27">
        <f t="shared" si="3"/>
        <v>-13.769999999999982</v>
      </c>
      <c r="L17" s="25"/>
      <c r="M17" s="16"/>
      <c r="N17" s="18">
        <f>J17+9.9</f>
        <v>1039.9</v>
      </c>
      <c r="O17" s="18">
        <f t="shared" si="2"/>
        <v>13.77</v>
      </c>
      <c r="P17" s="16"/>
      <c r="Q17" s="21"/>
    </row>
    <row r="18" spans="1:17" ht="12.75">
      <c r="A18" s="3"/>
      <c r="B18" s="4" t="s">
        <v>15</v>
      </c>
      <c r="C18" s="8">
        <f aca="true" t="shared" si="4" ref="C18:L18">SUM(C7:C17)</f>
        <v>15.459999999999999</v>
      </c>
      <c r="D18" s="26">
        <f t="shared" si="4"/>
        <v>10763</v>
      </c>
      <c r="E18" s="25">
        <f t="shared" si="4"/>
        <v>13406</v>
      </c>
      <c r="F18" s="25">
        <f t="shared" si="4"/>
        <v>8796.000000000002</v>
      </c>
      <c r="G18" s="14">
        <f t="shared" si="4"/>
        <v>3287.7</v>
      </c>
      <c r="H18" s="14">
        <f t="shared" si="4"/>
        <v>515</v>
      </c>
      <c r="I18" s="14">
        <f t="shared" si="4"/>
        <v>26004.699999999997</v>
      </c>
      <c r="J18" s="26">
        <f t="shared" si="4"/>
        <v>26594.2</v>
      </c>
      <c r="K18" s="14">
        <f t="shared" si="4"/>
        <v>-589.5000000000002</v>
      </c>
      <c r="L18" s="25">
        <f t="shared" si="4"/>
        <v>515</v>
      </c>
      <c r="M18" s="17"/>
      <c r="N18" s="18">
        <f>SUM(N7:N17)</f>
        <v>27331.600000000002</v>
      </c>
      <c r="O18" s="17"/>
      <c r="P18" s="17"/>
      <c r="Q18" s="22"/>
    </row>
  </sheetData>
  <mergeCells count="1">
    <mergeCell ref="C3:J3"/>
  </mergeCells>
  <printOptions/>
  <pageMargins left="0.75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2011-10-29T09:17:12Z</cp:lastPrinted>
  <dcterms:created xsi:type="dcterms:W3CDTF">2007-11-15T12:14:22Z</dcterms:created>
  <dcterms:modified xsi:type="dcterms:W3CDTF">2011-10-29T09:17:47Z</dcterms:modified>
  <cp:category/>
  <cp:version/>
  <cp:contentType/>
  <cp:contentStatus/>
</cp:coreProperties>
</file>